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mgov.sharepoint.com/sites/ENV-CCRTFStaffTeam/Shared Documents/EPA ClimtPollutnReduct Grant/PCAP/PCAP Draft/"/>
    </mc:Choice>
  </mc:AlternateContent>
  <xr:revisionPtr revIDLastSave="21" documentId="8_{2866185F-84FB-43A2-A4DA-62B905B316C6}" xr6:coauthVersionLast="47" xr6:coauthVersionMax="47" xr10:uidLastSave="{5CBE3A86-C62F-4456-B13C-1433549AC383}"/>
  <bookViews>
    <workbookView xWindow="-28920" yWindow="1620" windowWidth="29040" windowHeight="15840" tabRatio="786" firstSheet="3" activeTab="10" xr2:uid="{9A277697-815A-4006-BE43-2DE5331768E7}"/>
  </bookViews>
  <sheets>
    <sheet name="Summary" sheetId="71" r:id="rId1"/>
    <sheet name="I-40 Tradeport" sheetId="81" r:id="rId2"/>
    <sheet name="Clean Truck Incentive Program" sheetId="74" r:id="rId3"/>
    <sheet name="ECO Schools - Buses" sheetId="62" r:id="rId4"/>
    <sheet name="ECO Schools - Buildings" sheetId="75" r:id="rId5"/>
    <sheet name="Community Mobility" sheetId="79" r:id="rId6"/>
    <sheet name="Methane Response Program" sheetId="82" r:id="rId7"/>
    <sheet name="Pre-Weatherization" sheetId="77" r:id="rId8"/>
    <sheet name="CEED Block Grants" sheetId="76" r:id="rId9"/>
    <sheet name="Clean and Resilient Energy" sheetId="84" r:id="rId10"/>
    <sheet name="CAP totals" sheetId="83" r:id="rId11"/>
  </sheets>
  <externalReferences>
    <externalReference r:id="rId12"/>
    <externalReference r:id="rId13"/>
  </externalReferences>
  <definedNames>
    <definedName name="__FDS_HYPERLINK_TOGGLE_STATE__" hidden="1">"ON"</definedName>
    <definedName name="_Order1" hidden="1">255</definedName>
    <definedName name="_Order2" hidden="1">255</definedName>
    <definedName name="Avoided_costs">[1]CC_Energy_Calc!$F$99:$F$113</definedName>
    <definedName name="Capture_point_sources">[1]CC_Energy_Calc!$C$78:$C$92</definedName>
    <definedName name="CH4_kg_to_MMBtu">#REF!</definedName>
    <definedName name="CH4GWP">#REF!</definedName>
    <definedName name="CRF">'[2]General Inputs'!$C$2</definedName>
    <definedName name="Cst_CAPEX_per_OPEX">[1]Admin!$E$70</definedName>
    <definedName name="Cst_ct_per_dollar">[1]Admin!$F$33</definedName>
    <definedName name="Cst_kWh_per_MMBtu">[1]Admin!$F$44</definedName>
    <definedName name="Cst_kWh_per_MWh">[1]Admin!$F$42</definedName>
    <definedName name="Cst_lbs_per_kg">[1]Admin!$F$34</definedName>
    <definedName name="Cst_ton_to_tonne">[1]Admin!$F$28</definedName>
    <definedName name="diesel_emissions_intensity">#REF!</definedName>
    <definedName name="dollar_conversion18to20">#REF!</definedName>
    <definedName name="Emis_Sources_Data">[1]Merge_Emis_Sources!$G$15:$S$88</definedName>
    <definedName name="Emis_Sources_Labels">[1]Merge_Emis_Sources!$G$13:$S$13</definedName>
    <definedName name="Feedstock_Use">[1]Enthal_Calc!$J$70:$J$79</definedName>
    <definedName name="gas_CI_tCO2_MWh">'[2]NAS Report'!$E$16</definedName>
    <definedName name="gasoline_emissions_intensity">#REF!</definedName>
    <definedName name="GWPCH4">#REF!</definedName>
    <definedName name="GWPN2O">#REF!</definedName>
    <definedName name="H2_kg_to_MMBtu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Wh_to_Btu">#REF!</definedName>
    <definedName name="kWh_to_GGE">#REF!</definedName>
    <definedName name="MWhperGJ">'[2]DAC Cost and Energy Requirement'!$D$2</definedName>
    <definedName name="N2OGWP">#REF!</definedName>
    <definedName name="natural_gas_emissions_intensity">#REF!</definedName>
    <definedName name="Reactant_Type">[1]Enthal_Calc!$C$70:$C$79</definedName>
    <definedName name="SupCalc_Data">[1]Sup_Calc!$A:$R</definedName>
    <definedName name="SupCalc_Product">[1]Sup_Calc!$A:$A</definedName>
    <definedName name="SupCalc_Type">[1]Sup_Calc!$A$1:$R$1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76" l="1"/>
  <c r="G30" i="76"/>
  <c r="G31" i="76"/>
  <c r="H11" i="71" s="1"/>
  <c r="G32" i="76"/>
  <c r="G33" i="76"/>
  <c r="D9" i="71"/>
  <c r="I10" i="74"/>
  <c r="I11" i="74"/>
  <c r="I12" i="74"/>
  <c r="I13" i="74"/>
  <c r="I15" i="74"/>
  <c r="I9" i="74"/>
  <c r="I13" i="71"/>
  <c r="H13" i="71"/>
  <c r="G13" i="71"/>
  <c r="F11" i="84"/>
  <c r="F12" i="84"/>
  <c r="F10" i="84"/>
  <c r="E10" i="84"/>
  <c r="L13" i="71" s="1"/>
  <c r="J11" i="71"/>
  <c r="I11" i="71"/>
  <c r="G11" i="71"/>
  <c r="F29" i="76"/>
  <c r="L11" i="71" s="1"/>
  <c r="J10" i="71"/>
  <c r="I10" i="71"/>
  <c r="H10" i="71"/>
  <c r="G10" i="71"/>
  <c r="G27" i="77"/>
  <c r="G28" i="77"/>
  <c r="G29" i="77"/>
  <c r="G30" i="77"/>
  <c r="G26" i="77"/>
  <c r="F26" i="77"/>
  <c r="J9" i="71"/>
  <c r="G9" i="71"/>
  <c r="J8" i="71"/>
  <c r="I8" i="71"/>
  <c r="H8" i="71"/>
  <c r="G8" i="71"/>
  <c r="J7" i="71"/>
  <c r="I7" i="71"/>
  <c r="H7" i="71"/>
  <c r="G7" i="71"/>
  <c r="J3" i="71"/>
  <c r="I3" i="71"/>
  <c r="H3" i="71"/>
  <c r="G3" i="71"/>
  <c r="K3" i="71"/>
  <c r="K5" i="71"/>
  <c r="K6" i="71"/>
  <c r="K7" i="71"/>
  <c r="K8" i="71"/>
  <c r="K9" i="71"/>
  <c r="K10" i="71"/>
  <c r="K11" i="71"/>
  <c r="K13" i="71"/>
  <c r="L3" i="71"/>
  <c r="L5" i="71"/>
  <c r="L6" i="71"/>
  <c r="L7" i="71"/>
  <c r="L8" i="71"/>
  <c r="L9" i="71"/>
  <c r="L10" i="71"/>
  <c r="E5" i="71"/>
  <c r="F5" i="71"/>
  <c r="F6" i="71"/>
  <c r="E6" i="71"/>
  <c r="F13" i="71"/>
  <c r="F14" i="71"/>
  <c r="E14" i="71"/>
  <c r="D14" i="71" s="1"/>
  <c r="E13" i="71"/>
  <c r="F11" i="71"/>
  <c r="E11" i="71"/>
  <c r="F10" i="71"/>
  <c r="E10" i="71"/>
  <c r="F9" i="71"/>
  <c r="E9" i="71"/>
  <c r="F8" i="71"/>
  <c r="E8" i="71"/>
  <c r="F3" i="71"/>
  <c r="E3" i="71"/>
  <c r="E8" i="77"/>
  <c r="C23" i="76"/>
  <c r="C20" i="76"/>
  <c r="D39" i="76"/>
  <c r="C18" i="77"/>
  <c r="F7" i="71" l="1"/>
  <c r="E7" i="71"/>
  <c r="D13" i="71"/>
  <c r="F4" i="84"/>
  <c r="E12" i="84"/>
  <c r="D12" i="84"/>
  <c r="E11" i="84"/>
  <c r="D11" i="84"/>
  <c r="D10" i="84"/>
  <c r="C11" i="84"/>
  <c r="C12" i="84"/>
  <c r="C10" i="84"/>
  <c r="E4" i="84"/>
  <c r="D4" i="84"/>
  <c r="D26" i="77"/>
  <c r="I14" i="82" l="1"/>
  <c r="D10" i="62" l="1"/>
  <c r="C56" i="74" l="1"/>
  <c r="C30" i="74"/>
  <c r="D14" i="74" s="1"/>
  <c r="C29" i="74"/>
  <c r="I16" i="83"/>
  <c r="I4" i="83"/>
  <c r="E26" i="77"/>
  <c r="H21" i="83"/>
  <c r="H18" i="83"/>
  <c r="H9" i="83"/>
  <c r="H6" i="83"/>
  <c r="G22" i="83"/>
  <c r="G21" i="83"/>
  <c r="G20" i="83"/>
  <c r="G19" i="83"/>
  <c r="G18" i="83"/>
  <c r="G10" i="83"/>
  <c r="G9" i="83"/>
  <c r="G8" i="83"/>
  <c r="G7" i="83"/>
  <c r="G6" i="83"/>
  <c r="F17" i="83"/>
  <c r="F18" i="83"/>
  <c r="F19" i="83"/>
  <c r="F20" i="83"/>
  <c r="F21" i="83"/>
  <c r="F22" i="83"/>
  <c r="F16" i="83"/>
  <c r="F5" i="83"/>
  <c r="F6" i="83"/>
  <c r="F7" i="83"/>
  <c r="F8" i="83"/>
  <c r="F9" i="83"/>
  <c r="F10" i="83"/>
  <c r="D18" i="83"/>
  <c r="D19" i="83"/>
  <c r="D20" i="83"/>
  <c r="D21" i="83"/>
  <c r="D22" i="83"/>
  <c r="D17" i="83"/>
  <c r="D6" i="83"/>
  <c r="D7" i="83"/>
  <c r="D8" i="83"/>
  <c r="D9" i="83"/>
  <c r="D10" i="83"/>
  <c r="D5" i="83"/>
  <c r="C52" i="74"/>
  <c r="F4" i="83" l="1"/>
  <c r="E99" i="79"/>
  <c r="E98" i="79"/>
  <c r="E97" i="79"/>
  <c r="E36" i="75"/>
  <c r="F36" i="75"/>
  <c r="P39" i="62"/>
  <c r="Q39" i="62"/>
  <c r="G38" i="62"/>
  <c r="H38" i="62"/>
  <c r="F38" i="81"/>
  <c r="H38" i="81"/>
  <c r="E64" i="82"/>
  <c r="E63" i="82"/>
  <c r="E62" i="82"/>
  <c r="E61" i="82"/>
  <c r="E60" i="82"/>
  <c r="E59" i="82"/>
  <c r="D62" i="82"/>
  <c r="D63" i="82"/>
  <c r="D60" i="82"/>
  <c r="D59" i="82"/>
  <c r="D64" i="82"/>
  <c r="D61" i="82"/>
  <c r="P58" i="82"/>
  <c r="Q58" i="82"/>
  <c r="R58" i="82" s="1"/>
  <c r="S58" i="82" s="1"/>
  <c r="T58" i="82" s="1"/>
  <c r="U58" i="82" s="1"/>
  <c r="V58" i="82" s="1"/>
  <c r="W58" i="82" s="1"/>
  <c r="X58" i="82" s="1"/>
  <c r="Y58" i="82" s="1"/>
  <c r="Z58" i="82" s="1"/>
  <c r="AA58" i="82" s="1"/>
  <c r="AB58" i="82" s="1"/>
  <c r="AC58" i="82" s="1"/>
  <c r="AD58" i="82" s="1"/>
  <c r="AE58" i="82" s="1"/>
  <c r="AF58" i="82" s="1"/>
  <c r="AG58" i="82" s="1"/>
  <c r="AH58" i="82" s="1"/>
  <c r="O58" i="82"/>
  <c r="G44" i="82"/>
  <c r="G45" i="82"/>
  <c r="G46" i="82"/>
  <c r="G47" i="82"/>
  <c r="G48" i="82"/>
  <c r="G43" i="82"/>
  <c r="F43" i="82"/>
  <c r="F44" i="82"/>
  <c r="F45" i="82"/>
  <c r="F46" i="82"/>
  <c r="F47" i="82"/>
  <c r="F48" i="82"/>
  <c r="G58" i="82"/>
  <c r="H58" i="82" s="1"/>
  <c r="I58" i="82" s="1"/>
  <c r="J58" i="82" s="1"/>
  <c r="K58" i="82" s="1"/>
  <c r="L58" i="82" s="1"/>
  <c r="M58" i="82" s="1"/>
  <c r="N58" i="82" s="1"/>
  <c r="P56" i="82"/>
  <c r="Q56" i="82"/>
  <c r="R56" i="82" s="1"/>
  <c r="S56" i="82" s="1"/>
  <c r="T56" i="82" s="1"/>
  <c r="U56" i="82" s="1"/>
  <c r="V56" i="82" s="1"/>
  <c r="W56" i="82" s="1"/>
  <c r="X56" i="82" s="1"/>
  <c r="Y56" i="82" s="1"/>
  <c r="Z56" i="82" s="1"/>
  <c r="AA56" i="82" s="1"/>
  <c r="AB56" i="82" s="1"/>
  <c r="AC56" i="82" s="1"/>
  <c r="AD56" i="82" s="1"/>
  <c r="AE56" i="82" s="1"/>
  <c r="AF56" i="82" s="1"/>
  <c r="AG56" i="82" s="1"/>
  <c r="AH56" i="82" s="1"/>
  <c r="O56" i="82"/>
  <c r="G56" i="82"/>
  <c r="F39" i="82"/>
  <c r="H56" i="82"/>
  <c r="I56" i="82"/>
  <c r="J56" i="82" s="1"/>
  <c r="K56" i="82" s="1"/>
  <c r="L56" i="82" s="1"/>
  <c r="M56" i="82" s="1"/>
  <c r="N56" i="82" s="1"/>
  <c r="G57" i="82"/>
  <c r="H57" i="82"/>
  <c r="I57" i="82"/>
  <c r="J57" i="82"/>
  <c r="K57" i="82"/>
  <c r="L57" i="82"/>
  <c r="M57" i="82"/>
  <c r="N57" i="82"/>
  <c r="O57" i="82"/>
  <c r="P57" i="82"/>
  <c r="Q57" i="82"/>
  <c r="R57" i="82"/>
  <c r="S57" i="82"/>
  <c r="T57" i="82"/>
  <c r="U57" i="82"/>
  <c r="V57" i="82"/>
  <c r="W57" i="82"/>
  <c r="X57" i="82"/>
  <c r="Y57" i="82"/>
  <c r="Z57" i="82"/>
  <c r="AA57" i="82"/>
  <c r="AB57" i="82"/>
  <c r="AC57" i="82"/>
  <c r="AD57" i="82"/>
  <c r="AE57" i="82"/>
  <c r="AF57" i="82"/>
  <c r="AG57" i="82"/>
  <c r="AH57" i="82"/>
  <c r="G55" i="82"/>
  <c r="H55" i="82"/>
  <c r="I55" i="82"/>
  <c r="J55" i="82"/>
  <c r="K55" i="82"/>
  <c r="L55" i="82"/>
  <c r="M55" i="82"/>
  <c r="N55" i="82"/>
  <c r="O55" i="82"/>
  <c r="P55" i="82"/>
  <c r="Q55" i="82"/>
  <c r="R55" i="82"/>
  <c r="S55" i="82"/>
  <c r="T55" i="82"/>
  <c r="U55" i="82"/>
  <c r="V55" i="82"/>
  <c r="W55" i="82"/>
  <c r="X55" i="82"/>
  <c r="Y55" i="82"/>
  <c r="Z55" i="82"/>
  <c r="AA55" i="82"/>
  <c r="AB55" i="82"/>
  <c r="AC55" i="82"/>
  <c r="AD55" i="82"/>
  <c r="AE55" i="82"/>
  <c r="AF55" i="82"/>
  <c r="AG55" i="82"/>
  <c r="AH55" i="82"/>
  <c r="F57" i="82"/>
  <c r="F55" i="82"/>
  <c r="F58" i="82"/>
  <c r="F56" i="82"/>
  <c r="E58" i="82"/>
  <c r="E57" i="82"/>
  <c r="E56" i="82"/>
  <c r="E55" i="82"/>
  <c r="D58" i="82"/>
  <c r="D57" i="82"/>
  <c r="D56" i="82"/>
  <c r="D55" i="82"/>
  <c r="F54" i="82"/>
  <c r="G54" i="82" s="1"/>
  <c r="H54" i="82" s="1"/>
  <c r="I54" i="82" s="1"/>
  <c r="J54" i="82" s="1"/>
  <c r="K54" i="82" s="1"/>
  <c r="L54" i="82" s="1"/>
  <c r="M54" i="82" s="1"/>
  <c r="N54" i="82" s="1"/>
  <c r="O54" i="82" s="1"/>
  <c r="P54" i="82" s="1"/>
  <c r="Q54" i="82" s="1"/>
  <c r="R54" i="82" s="1"/>
  <c r="S54" i="82" s="1"/>
  <c r="T54" i="82" s="1"/>
  <c r="U54" i="82" s="1"/>
  <c r="V54" i="82" s="1"/>
  <c r="W54" i="82" s="1"/>
  <c r="X54" i="82" s="1"/>
  <c r="Y54" i="82" s="1"/>
  <c r="Z54" i="82" s="1"/>
  <c r="AA54" i="82" s="1"/>
  <c r="AB54" i="82" s="1"/>
  <c r="AC54" i="82" s="1"/>
  <c r="AD54" i="82" s="1"/>
  <c r="AE54" i="82" s="1"/>
  <c r="AF54" i="82" s="1"/>
  <c r="AG54" i="82" s="1"/>
  <c r="AH54" i="82" s="1"/>
  <c r="F37" i="82"/>
  <c r="G37" i="82" s="1"/>
  <c r="F38" i="82"/>
  <c r="G38" i="82" s="1"/>
  <c r="G39" i="82"/>
  <c r="F36" i="82"/>
  <c r="G36" i="82" s="1"/>
  <c r="F35" i="82"/>
  <c r="G35" i="82" s="1"/>
  <c r="D99" i="79" l="1"/>
  <c r="E86" i="79" l="1"/>
  <c r="E85" i="79"/>
  <c r="E84" i="79"/>
  <c r="E72" i="79"/>
  <c r="E71" i="79"/>
  <c r="E70" i="79"/>
  <c r="E59" i="79"/>
  <c r="E58" i="79"/>
  <c r="E57" i="79"/>
  <c r="E46" i="79"/>
  <c r="E45" i="79"/>
  <c r="E44" i="79"/>
  <c r="E32" i="75"/>
  <c r="D15" i="82"/>
  <c r="D11" i="82"/>
  <c r="F20" i="82"/>
  <c r="G20" i="82" s="1"/>
  <c r="H20" i="82" s="1"/>
  <c r="I20" i="82" s="1"/>
  <c r="J20" i="82" s="1"/>
  <c r="K20" i="82" s="1"/>
  <c r="L20" i="82" s="1"/>
  <c r="M20" i="82" s="1"/>
  <c r="N20" i="82" s="1"/>
  <c r="O20" i="82" s="1"/>
  <c r="P20" i="82" s="1"/>
  <c r="Q20" i="82" s="1"/>
  <c r="R20" i="82" s="1"/>
  <c r="S20" i="82" s="1"/>
  <c r="T20" i="82" s="1"/>
  <c r="U20" i="82" s="1"/>
  <c r="V20" i="82" s="1"/>
  <c r="W20" i="82" s="1"/>
  <c r="X20" i="82" s="1"/>
  <c r="Y20" i="82" s="1"/>
  <c r="Z20" i="82" s="1"/>
  <c r="AA20" i="82" s="1"/>
  <c r="AB20" i="82" s="1"/>
  <c r="AC20" i="82" s="1"/>
  <c r="AD20" i="82" s="1"/>
  <c r="AE20" i="82" s="1"/>
  <c r="AF20" i="82" s="1"/>
  <c r="AG20" i="82" s="1"/>
  <c r="AH20" i="82" s="1"/>
  <c r="X21" i="82" l="1"/>
  <c r="D16" i="82"/>
  <c r="N21" i="82"/>
  <c r="D21" i="82"/>
  <c r="D22" i="82"/>
  <c r="P21" i="82"/>
  <c r="AG21" i="82"/>
  <c r="AE21" i="82"/>
  <c r="AB21" i="82"/>
  <c r="AA21" i="82"/>
  <c r="V21" i="82"/>
  <c r="O21" i="82"/>
  <c r="AH21" i="82"/>
  <c r="AF21" i="82"/>
  <c r="AD21" i="82"/>
  <c r="AC21" i="82"/>
  <c r="Z21" i="82"/>
  <c r="T21" i="82"/>
  <c r="S21" i="82"/>
  <c r="U21" i="82"/>
  <c r="R21" i="82"/>
  <c r="Q21" i="82"/>
  <c r="Y21" i="82"/>
  <c r="W21" i="82"/>
  <c r="D91" i="79"/>
  <c r="D90" i="79"/>
  <c r="D89" i="79"/>
  <c r="M96" i="79" s="1"/>
  <c r="E94" i="79"/>
  <c r="F94" i="79"/>
  <c r="G94" i="79"/>
  <c r="H94" i="79"/>
  <c r="I94" i="79"/>
  <c r="J94" i="79"/>
  <c r="K94" i="79"/>
  <c r="L94" i="79"/>
  <c r="M94" i="79"/>
  <c r="N94" i="79"/>
  <c r="O94" i="79" s="1"/>
  <c r="P94" i="79" s="1"/>
  <c r="Q94" i="79" s="1"/>
  <c r="R94" i="79" s="1"/>
  <c r="S94" i="79" s="1"/>
  <c r="T94" i="79" s="1"/>
  <c r="U94" i="79" s="1"/>
  <c r="V94" i="79" s="1"/>
  <c r="W94" i="79" s="1"/>
  <c r="X94" i="79" s="1"/>
  <c r="Y94" i="79" s="1"/>
  <c r="Z94" i="79" s="1"/>
  <c r="AA94" i="79" s="1"/>
  <c r="AB94" i="79" s="1"/>
  <c r="AC94" i="79" s="1"/>
  <c r="AD94" i="79" s="1"/>
  <c r="AE94" i="79" s="1"/>
  <c r="AF94" i="79" s="1"/>
  <c r="AG94" i="79" s="1"/>
  <c r="D78" i="79"/>
  <c r="D77" i="79"/>
  <c r="D76" i="79"/>
  <c r="D82" i="79" s="1"/>
  <c r="E81" i="79"/>
  <c r="F81" i="79"/>
  <c r="G81" i="79"/>
  <c r="H81" i="79"/>
  <c r="I81" i="79"/>
  <c r="J81" i="79"/>
  <c r="K81" i="79"/>
  <c r="L81" i="79"/>
  <c r="M81" i="79" s="1"/>
  <c r="N81" i="79" s="1"/>
  <c r="O81" i="79" s="1"/>
  <c r="P81" i="79" s="1"/>
  <c r="Q81" i="79" s="1"/>
  <c r="R81" i="79" s="1"/>
  <c r="S81" i="79" s="1"/>
  <c r="T81" i="79" s="1"/>
  <c r="U81" i="79" s="1"/>
  <c r="V81" i="79" s="1"/>
  <c r="W81" i="79" s="1"/>
  <c r="X81" i="79" s="1"/>
  <c r="Y81" i="79" s="1"/>
  <c r="Z81" i="79" s="1"/>
  <c r="AA81" i="79" s="1"/>
  <c r="AB81" i="79" s="1"/>
  <c r="AC81" i="79" s="1"/>
  <c r="AD81" i="79" s="1"/>
  <c r="AE81" i="79" s="1"/>
  <c r="AF81" i="79" s="1"/>
  <c r="AG81" i="79" s="1"/>
  <c r="D64" i="79"/>
  <c r="D63" i="79"/>
  <c r="D62" i="79"/>
  <c r="E67" i="79"/>
  <c r="F67" i="79" s="1"/>
  <c r="G67" i="79" s="1"/>
  <c r="H67" i="79" s="1"/>
  <c r="I67" i="79" s="1"/>
  <c r="J67" i="79" s="1"/>
  <c r="K67" i="79" s="1"/>
  <c r="L67" i="79" s="1"/>
  <c r="M67" i="79" s="1"/>
  <c r="N67" i="79" s="1"/>
  <c r="O67" i="79" s="1"/>
  <c r="P67" i="79" s="1"/>
  <c r="Q67" i="79" s="1"/>
  <c r="R67" i="79" s="1"/>
  <c r="S67" i="79" s="1"/>
  <c r="T67" i="79" s="1"/>
  <c r="U67" i="79" s="1"/>
  <c r="V67" i="79" s="1"/>
  <c r="W67" i="79" s="1"/>
  <c r="X67" i="79" s="1"/>
  <c r="Y67" i="79" s="1"/>
  <c r="Z67" i="79" s="1"/>
  <c r="AA67" i="79" s="1"/>
  <c r="AB67" i="79" s="1"/>
  <c r="AC67" i="79" s="1"/>
  <c r="AD67" i="79" s="1"/>
  <c r="AE67" i="79" s="1"/>
  <c r="AF67" i="79" s="1"/>
  <c r="AG67" i="79" s="1"/>
  <c r="F55" i="79"/>
  <c r="G55" i="79" s="1"/>
  <c r="E55" i="79"/>
  <c r="E56" i="79" s="1"/>
  <c r="D51" i="79"/>
  <c r="D50" i="79"/>
  <c r="D49" i="79"/>
  <c r="E54" i="79"/>
  <c r="F54" i="79"/>
  <c r="G54" i="79"/>
  <c r="H54" i="79"/>
  <c r="I54" i="79" s="1"/>
  <c r="J54" i="79" s="1"/>
  <c r="K54" i="79" s="1"/>
  <c r="L54" i="79" s="1"/>
  <c r="M54" i="79" s="1"/>
  <c r="N54" i="79" s="1"/>
  <c r="O54" i="79" s="1"/>
  <c r="P54" i="79" s="1"/>
  <c r="Q54" i="79" s="1"/>
  <c r="R54" i="79" s="1"/>
  <c r="S54" i="79" s="1"/>
  <c r="T54" i="79" s="1"/>
  <c r="U54" i="79" s="1"/>
  <c r="V54" i="79" s="1"/>
  <c r="W54" i="79" s="1"/>
  <c r="X54" i="79" s="1"/>
  <c r="Y54" i="79" s="1"/>
  <c r="Z54" i="79" s="1"/>
  <c r="AA54" i="79" s="1"/>
  <c r="AB54" i="79" s="1"/>
  <c r="AC54" i="79" s="1"/>
  <c r="AD54" i="79" s="1"/>
  <c r="AE54" i="79" s="1"/>
  <c r="AF54" i="79" s="1"/>
  <c r="AG54" i="79" s="1"/>
  <c r="F56" i="79"/>
  <c r="M56" i="79"/>
  <c r="D44" i="79"/>
  <c r="D46" i="79"/>
  <c r="D45" i="79"/>
  <c r="E43" i="79"/>
  <c r="F43" i="79"/>
  <c r="G43" i="79"/>
  <c r="D42" i="79"/>
  <c r="D38" i="79"/>
  <c r="D37" i="79"/>
  <c r="E41" i="79"/>
  <c r="F41" i="79"/>
  <c r="G41" i="79" s="1"/>
  <c r="H41" i="79" s="1"/>
  <c r="I41" i="79" s="1"/>
  <c r="J41" i="79" s="1"/>
  <c r="K41" i="79" s="1"/>
  <c r="L41" i="79" s="1"/>
  <c r="M41" i="79" s="1"/>
  <c r="N41" i="79" s="1"/>
  <c r="O41" i="79" s="1"/>
  <c r="P41" i="79" s="1"/>
  <c r="Q41" i="79" s="1"/>
  <c r="R41" i="79" s="1"/>
  <c r="S41" i="79" s="1"/>
  <c r="T41" i="79" s="1"/>
  <c r="U41" i="79" s="1"/>
  <c r="V41" i="79" s="1"/>
  <c r="W41" i="79" s="1"/>
  <c r="X41" i="79" s="1"/>
  <c r="Y41" i="79" s="1"/>
  <c r="Z41" i="79" s="1"/>
  <c r="AA41" i="79" s="1"/>
  <c r="AB41" i="79" s="1"/>
  <c r="AC41" i="79" s="1"/>
  <c r="AD41" i="79" s="1"/>
  <c r="AE41" i="79" s="1"/>
  <c r="AF41" i="79" s="1"/>
  <c r="AG41" i="79" s="1"/>
  <c r="D43" i="79"/>
  <c r="H43" i="79"/>
  <c r="D36" i="79"/>
  <c r="M43" i="79" s="1"/>
  <c r="E22" i="82" l="1"/>
  <c r="F22" i="82" s="1"/>
  <c r="E21" i="82"/>
  <c r="F21" i="82" s="1"/>
  <c r="D95" i="79"/>
  <c r="D83" i="79"/>
  <c r="E82" i="79"/>
  <c r="M83" i="79"/>
  <c r="D68" i="79"/>
  <c r="M69" i="79"/>
  <c r="G56" i="79"/>
  <c r="H55" i="79"/>
  <c r="D55" i="79"/>
  <c r="D56" i="79" s="1"/>
  <c r="I43" i="79"/>
  <c r="AG43" i="79"/>
  <c r="N43" i="79" s="1"/>
  <c r="O43" i="79" s="1"/>
  <c r="P43" i="79" s="1"/>
  <c r="Q43" i="79" s="1"/>
  <c r="R43" i="79" s="1"/>
  <c r="S43" i="79" s="1"/>
  <c r="T43" i="79" s="1"/>
  <c r="U43" i="79" s="1"/>
  <c r="V43" i="79" s="1"/>
  <c r="W43" i="79" s="1"/>
  <c r="X43" i="79" s="1"/>
  <c r="Y43" i="79" s="1"/>
  <c r="Z43" i="79" s="1"/>
  <c r="AA43" i="79" s="1"/>
  <c r="AB43" i="79" s="1"/>
  <c r="AC43" i="79" s="1"/>
  <c r="AD43" i="79" s="1"/>
  <c r="AE43" i="79" s="1"/>
  <c r="AF43" i="79" s="1"/>
  <c r="G21" i="82" l="1"/>
  <c r="H21" i="82" s="1"/>
  <c r="I21" i="82" s="1"/>
  <c r="J21" i="82" s="1"/>
  <c r="K21" i="82" s="1"/>
  <c r="L21" i="82" s="1"/>
  <c r="M21" i="82" s="1"/>
  <c r="D96" i="79"/>
  <c r="E95" i="79"/>
  <c r="F82" i="79"/>
  <c r="E83" i="79"/>
  <c r="D69" i="79"/>
  <c r="E68" i="79"/>
  <c r="I55" i="79"/>
  <c r="J55" i="79" s="1"/>
  <c r="K55" i="79" s="1"/>
  <c r="L55" i="79" s="1"/>
  <c r="M55" i="79" s="1"/>
  <c r="H56" i="79"/>
  <c r="I56" i="79" s="1"/>
  <c r="J56" i="79" s="1"/>
  <c r="K56" i="79" s="1"/>
  <c r="L56" i="79" s="1"/>
  <c r="J43" i="79"/>
  <c r="E96" i="79" l="1"/>
  <c r="F95" i="79"/>
  <c r="F83" i="79"/>
  <c r="G82" i="79"/>
  <c r="E69" i="79"/>
  <c r="F68" i="79"/>
  <c r="D57" i="79"/>
  <c r="N55" i="79"/>
  <c r="O55" i="79" s="1"/>
  <c r="P55" i="79" s="1"/>
  <c r="Q55" i="79" s="1"/>
  <c r="R55" i="79" s="1"/>
  <c r="S55" i="79" s="1"/>
  <c r="T55" i="79" s="1"/>
  <c r="U55" i="79" s="1"/>
  <c r="V55" i="79" s="1"/>
  <c r="W55" i="79" s="1"/>
  <c r="X55" i="79" s="1"/>
  <c r="Y55" i="79" s="1"/>
  <c r="Z55" i="79" s="1"/>
  <c r="AA55" i="79" s="1"/>
  <c r="AB55" i="79" s="1"/>
  <c r="AC55" i="79" s="1"/>
  <c r="AD55" i="79" s="1"/>
  <c r="AE55" i="79" s="1"/>
  <c r="AF55" i="79" s="1"/>
  <c r="AG55" i="79" s="1"/>
  <c r="AG56" i="79" s="1"/>
  <c r="N56" i="79" s="1"/>
  <c r="O56" i="79" s="1"/>
  <c r="P56" i="79" s="1"/>
  <c r="Q56" i="79" s="1"/>
  <c r="R56" i="79" s="1"/>
  <c r="S56" i="79" s="1"/>
  <c r="T56" i="79" s="1"/>
  <c r="U56" i="79" s="1"/>
  <c r="V56" i="79" s="1"/>
  <c r="W56" i="79" s="1"/>
  <c r="X56" i="79" s="1"/>
  <c r="Y56" i="79" s="1"/>
  <c r="Z56" i="79" s="1"/>
  <c r="AA56" i="79" s="1"/>
  <c r="AB56" i="79" s="1"/>
  <c r="AC56" i="79" s="1"/>
  <c r="AD56" i="79" s="1"/>
  <c r="AE56" i="79" s="1"/>
  <c r="AF56" i="79" s="1"/>
  <c r="D59" i="79"/>
  <c r="K43" i="79"/>
  <c r="L43" i="79" s="1"/>
  <c r="F96" i="79" l="1"/>
  <c r="G95" i="79"/>
  <c r="G83" i="79"/>
  <c r="H82" i="79"/>
  <c r="G68" i="79"/>
  <c r="F69" i="79"/>
  <c r="D58" i="79"/>
  <c r="G96" i="79" l="1"/>
  <c r="H95" i="79"/>
  <c r="H83" i="79"/>
  <c r="I83" i="79" s="1"/>
  <c r="J83" i="79" s="1"/>
  <c r="K83" i="79" s="1"/>
  <c r="L83" i="79" s="1"/>
  <c r="I82" i="79"/>
  <c r="H68" i="79"/>
  <c r="G69" i="79"/>
  <c r="H96" i="79" l="1"/>
  <c r="I96" i="79" s="1"/>
  <c r="J96" i="79" s="1"/>
  <c r="K96" i="79" s="1"/>
  <c r="L96" i="79" s="1"/>
  <c r="I95" i="79"/>
  <c r="J82" i="79"/>
  <c r="K82" i="79" s="1"/>
  <c r="L82" i="79" s="1"/>
  <c r="M82" i="79" s="1"/>
  <c r="D84" i="79"/>
  <c r="I68" i="79"/>
  <c r="H69" i="79"/>
  <c r="I69" i="79" s="1"/>
  <c r="J69" i="79" s="1"/>
  <c r="K69" i="79" s="1"/>
  <c r="L69" i="79" s="1"/>
  <c r="J95" i="79" l="1"/>
  <c r="K95" i="79" s="1"/>
  <c r="L95" i="79" s="1"/>
  <c r="M95" i="79" s="1"/>
  <c r="D97" i="79"/>
  <c r="D86" i="79"/>
  <c r="N82" i="79"/>
  <c r="O82" i="79" s="1"/>
  <c r="P82" i="79" s="1"/>
  <c r="Q82" i="79" s="1"/>
  <c r="R82" i="79" s="1"/>
  <c r="S82" i="79" s="1"/>
  <c r="T82" i="79" s="1"/>
  <c r="U82" i="79" s="1"/>
  <c r="V82" i="79" s="1"/>
  <c r="W82" i="79" s="1"/>
  <c r="X82" i="79" s="1"/>
  <c r="Y82" i="79" s="1"/>
  <c r="Z82" i="79" s="1"/>
  <c r="AA82" i="79" s="1"/>
  <c r="AB82" i="79" s="1"/>
  <c r="AC82" i="79" s="1"/>
  <c r="AD82" i="79" s="1"/>
  <c r="AE82" i="79" s="1"/>
  <c r="AF82" i="79" s="1"/>
  <c r="AG82" i="79" s="1"/>
  <c r="AG83" i="79" s="1"/>
  <c r="N83" i="79" s="1"/>
  <c r="O83" i="79" s="1"/>
  <c r="P83" i="79" s="1"/>
  <c r="Q83" i="79" s="1"/>
  <c r="R83" i="79" s="1"/>
  <c r="S83" i="79" s="1"/>
  <c r="T83" i="79" s="1"/>
  <c r="U83" i="79" s="1"/>
  <c r="V83" i="79" s="1"/>
  <c r="W83" i="79" s="1"/>
  <c r="X83" i="79" s="1"/>
  <c r="Y83" i="79" s="1"/>
  <c r="Z83" i="79" s="1"/>
  <c r="AA83" i="79" s="1"/>
  <c r="AB83" i="79" s="1"/>
  <c r="AC83" i="79" s="1"/>
  <c r="AD83" i="79" s="1"/>
  <c r="AE83" i="79" s="1"/>
  <c r="AF83" i="79" s="1"/>
  <c r="J68" i="79"/>
  <c r="K68" i="79" s="1"/>
  <c r="L68" i="79" s="1"/>
  <c r="M68" i="79" s="1"/>
  <c r="N95" i="79" l="1"/>
  <c r="D85" i="79"/>
  <c r="D72" i="79"/>
  <c r="N68" i="79"/>
  <c r="D70" i="79"/>
  <c r="O95" i="79" l="1"/>
  <c r="P95" i="79" s="1"/>
  <c r="Q95" i="79" s="1"/>
  <c r="R95" i="79" s="1"/>
  <c r="S95" i="79" s="1"/>
  <c r="T95" i="79" s="1"/>
  <c r="U95" i="79" s="1"/>
  <c r="V95" i="79" s="1"/>
  <c r="W95" i="79" s="1"/>
  <c r="X95" i="79" s="1"/>
  <c r="Y95" i="79" s="1"/>
  <c r="Z95" i="79" s="1"/>
  <c r="AA95" i="79" s="1"/>
  <c r="AB95" i="79" s="1"/>
  <c r="AC95" i="79" s="1"/>
  <c r="AD95" i="79" s="1"/>
  <c r="AE95" i="79" s="1"/>
  <c r="AF95" i="79" s="1"/>
  <c r="AG95" i="79" s="1"/>
  <c r="AG96" i="79" s="1"/>
  <c r="N96" i="79" s="1"/>
  <c r="O96" i="79" s="1"/>
  <c r="P96" i="79" s="1"/>
  <c r="Q96" i="79" s="1"/>
  <c r="R96" i="79" s="1"/>
  <c r="S96" i="79" s="1"/>
  <c r="T96" i="79" s="1"/>
  <c r="U96" i="79" s="1"/>
  <c r="V96" i="79" s="1"/>
  <c r="W96" i="79" s="1"/>
  <c r="X96" i="79" s="1"/>
  <c r="Y96" i="79" s="1"/>
  <c r="Z96" i="79" s="1"/>
  <c r="AA96" i="79" s="1"/>
  <c r="AB96" i="79" s="1"/>
  <c r="AC96" i="79" s="1"/>
  <c r="AD96" i="79" s="1"/>
  <c r="AE96" i="79" s="1"/>
  <c r="AF96" i="79" s="1"/>
  <c r="O68" i="79"/>
  <c r="P68" i="79" s="1"/>
  <c r="Q68" i="79" s="1"/>
  <c r="R68" i="79" s="1"/>
  <c r="S68" i="79" s="1"/>
  <c r="T68" i="79" s="1"/>
  <c r="U68" i="79" s="1"/>
  <c r="V68" i="79" s="1"/>
  <c r="W68" i="79" s="1"/>
  <c r="X68" i="79" s="1"/>
  <c r="Y68" i="79" s="1"/>
  <c r="Z68" i="79" s="1"/>
  <c r="AA68" i="79" s="1"/>
  <c r="AB68" i="79" s="1"/>
  <c r="AC68" i="79" s="1"/>
  <c r="AD68" i="79" s="1"/>
  <c r="AE68" i="79" s="1"/>
  <c r="AF68" i="79" s="1"/>
  <c r="AG68" i="79" s="1"/>
  <c r="AG69" i="79" s="1"/>
  <c r="N69" i="79" s="1"/>
  <c r="O69" i="79" s="1"/>
  <c r="P69" i="79" s="1"/>
  <c r="Q69" i="79" s="1"/>
  <c r="R69" i="79" s="1"/>
  <c r="S69" i="79" s="1"/>
  <c r="T69" i="79" s="1"/>
  <c r="U69" i="79" s="1"/>
  <c r="V69" i="79" s="1"/>
  <c r="W69" i="79" s="1"/>
  <c r="X69" i="79" s="1"/>
  <c r="Y69" i="79" s="1"/>
  <c r="Z69" i="79" s="1"/>
  <c r="AA69" i="79" s="1"/>
  <c r="AB69" i="79" s="1"/>
  <c r="AC69" i="79" s="1"/>
  <c r="AD69" i="79" s="1"/>
  <c r="AE69" i="79" s="1"/>
  <c r="AF69" i="79" s="1"/>
  <c r="D98" i="79" l="1"/>
  <c r="D71" i="79"/>
  <c r="C33" i="76"/>
  <c r="C32" i="76"/>
  <c r="C31" i="76"/>
  <c r="C30" i="76"/>
  <c r="C29" i="76"/>
  <c r="C26" i="77"/>
  <c r="C30" i="77"/>
  <c r="C29" i="77"/>
  <c r="C28" i="77"/>
  <c r="C27" i="77"/>
  <c r="C32" i="75"/>
  <c r="Q33" i="62" l="1"/>
  <c r="M39" i="62"/>
  <c r="M38" i="62"/>
  <c r="N38" i="62" s="1"/>
  <c r="P38" i="62" s="1"/>
  <c r="M37" i="62"/>
  <c r="M35" i="62"/>
  <c r="O35" i="62" s="1"/>
  <c r="Q35" i="62" s="1"/>
  <c r="M33" i="62"/>
  <c r="O33" i="62" s="1"/>
  <c r="E35" i="75"/>
  <c r="E34" i="75"/>
  <c r="E33" i="75"/>
  <c r="Q36" i="62"/>
  <c r="Q34" i="62"/>
  <c r="P36" i="62"/>
  <c r="P34" i="62"/>
  <c r="O34" i="62"/>
  <c r="O36" i="62"/>
  <c r="O37" i="62"/>
  <c r="Q37" i="62" s="1"/>
  <c r="O39" i="62"/>
  <c r="N34" i="62"/>
  <c r="N36" i="62"/>
  <c r="N37" i="62"/>
  <c r="P37" i="62" s="1"/>
  <c r="N39" i="62"/>
  <c r="M36" i="62"/>
  <c r="M34" i="62"/>
  <c r="F35" i="75"/>
  <c r="F34" i="75"/>
  <c r="F33" i="75"/>
  <c r="F32" i="75"/>
  <c r="C36" i="75"/>
  <c r="C35" i="75"/>
  <c r="C34" i="75"/>
  <c r="C33" i="75"/>
  <c r="D32" i="75"/>
  <c r="D6" i="71"/>
  <c r="H12" i="75"/>
  <c r="F12" i="75"/>
  <c r="O38" i="62" l="1"/>
  <c r="Q38" i="62" s="1"/>
  <c r="N35" i="62"/>
  <c r="P35" i="62" s="1"/>
  <c r="N33" i="62"/>
  <c r="P33" i="62" s="1"/>
  <c r="G38" i="81" a="1"/>
  <c r="G38" i="81" s="1"/>
  <c r="G37" i="81" a="1"/>
  <c r="G37" i="81" s="1"/>
  <c r="H37" i="81" s="1"/>
  <c r="G36" i="81" a="1"/>
  <c r="G36" i="81" s="1"/>
  <c r="H36" i="81" s="1"/>
  <c r="G35" i="81" a="1"/>
  <c r="G35" i="81" s="1"/>
  <c r="H35" i="81" s="1"/>
  <c r="G34" i="81" a="1"/>
  <c r="G34" i="81" s="1"/>
  <c r="H34" i="81" s="1"/>
  <c r="E34" i="81" a="1"/>
  <c r="E34" i="81" s="1"/>
  <c r="F34" i="81" s="1"/>
  <c r="G33" i="81" a="1"/>
  <c r="G33" i="81" s="1"/>
  <c r="H33" i="81" s="1"/>
  <c r="E33" i="81" a="1"/>
  <c r="E33" i="81" s="1"/>
  <c r="F33" i="81" s="1"/>
  <c r="F37" i="81"/>
  <c r="F36" i="81"/>
  <c r="F35" i="81"/>
  <c r="E38" i="81" a="1"/>
  <c r="E38" i="81" s="1"/>
  <c r="E37" i="81" a="1"/>
  <c r="E37" i="81" s="1"/>
  <c r="E36" i="81" a="1"/>
  <c r="E36" i="81" s="1"/>
  <c r="E35" i="81" a="1"/>
  <c r="E35" i="81" s="1"/>
  <c r="D3" i="71"/>
  <c r="H29" i="81"/>
  <c r="H28" i="81"/>
  <c r="H27" i="81"/>
  <c r="H23" i="81"/>
  <c r="H22" i="81"/>
  <c r="H21" i="81"/>
  <c r="H446" i="81"/>
  <c r="H445" i="81"/>
  <c r="H444" i="81"/>
  <c r="H440" i="81"/>
  <c r="H439" i="81"/>
  <c r="H438" i="81"/>
  <c r="G438" i="81"/>
  <c r="G21" i="81" s="1"/>
  <c r="J211" i="81"/>
  <c r="I193" i="81"/>
  <c r="H225" i="81"/>
  <c r="G179" i="81" l="1"/>
  <c r="E439" i="81"/>
  <c r="E440" i="81" s="1"/>
  <c r="E438" i="81"/>
  <c r="A432" i="81"/>
  <c r="A431" i="81"/>
  <c r="A430" i="81"/>
  <c r="A429" i="81"/>
  <c r="A428" i="81"/>
  <c r="A427" i="81"/>
  <c r="A426" i="81"/>
  <c r="A425" i="81"/>
  <c r="A424" i="81"/>
  <c r="A423" i="81"/>
  <c r="A422" i="81"/>
  <c r="A421" i="81"/>
  <c r="A420" i="81"/>
  <c r="A419" i="81"/>
  <c r="A418" i="81"/>
  <c r="A417" i="81"/>
  <c r="A416" i="81"/>
  <c r="A415" i="81"/>
  <c r="A413" i="81"/>
  <c r="A412" i="81"/>
  <c r="A411" i="81"/>
  <c r="A410" i="81"/>
  <c r="A409" i="81"/>
  <c r="A408" i="81"/>
  <c r="A407" i="81"/>
  <c r="A406" i="81"/>
  <c r="A405" i="81"/>
  <c r="A404" i="81"/>
  <c r="A403" i="81"/>
  <c r="A402" i="81"/>
  <c r="A401" i="81"/>
  <c r="A400" i="81"/>
  <c r="A399" i="81"/>
  <c r="A398" i="81"/>
  <c r="A397" i="81"/>
  <c r="A396" i="81"/>
  <c r="A394" i="81"/>
  <c r="A393" i="81"/>
  <c r="A392" i="81"/>
  <c r="A391" i="81"/>
  <c r="A390" i="81"/>
  <c r="A389" i="81"/>
  <c r="A388" i="81"/>
  <c r="A387" i="81"/>
  <c r="A386" i="81"/>
  <c r="A385" i="81"/>
  <c r="A384" i="81"/>
  <c r="A383" i="81"/>
  <c r="A382" i="81"/>
  <c r="A381" i="81"/>
  <c r="A380" i="81"/>
  <c r="A379" i="81"/>
  <c r="A378" i="81"/>
  <c r="A377" i="81"/>
  <c r="F376" i="81"/>
  <c r="G376" i="81" s="1"/>
  <c r="H376" i="81" s="1"/>
  <c r="I376" i="81" s="1"/>
  <c r="J376" i="81" s="1"/>
  <c r="K376" i="81" s="1"/>
  <c r="L376" i="81" s="1"/>
  <c r="M376" i="81" s="1"/>
  <c r="N376" i="81" s="1"/>
  <c r="O376" i="81" s="1"/>
  <c r="P376" i="81" s="1"/>
  <c r="Q376" i="81" s="1"/>
  <c r="R376" i="81" s="1"/>
  <c r="S376" i="81" s="1"/>
  <c r="T376" i="81" s="1"/>
  <c r="U376" i="81" s="1"/>
  <c r="V376" i="81" s="1"/>
  <c r="W376" i="81" s="1"/>
  <c r="X376" i="81" s="1"/>
  <c r="Y376" i="81" s="1"/>
  <c r="Z376" i="81" s="1"/>
  <c r="AA376" i="81" s="1"/>
  <c r="AB376" i="81" s="1"/>
  <c r="AC376" i="81" s="1"/>
  <c r="AD376" i="81" s="1"/>
  <c r="F362" i="81"/>
  <c r="G362" i="81" s="1"/>
  <c r="H362" i="81" s="1"/>
  <c r="I362" i="81" s="1"/>
  <c r="J362" i="81" s="1"/>
  <c r="K362" i="81" s="1"/>
  <c r="L362" i="81" s="1"/>
  <c r="M362" i="81" s="1"/>
  <c r="N362" i="81" s="1"/>
  <c r="O362" i="81" s="1"/>
  <c r="P362" i="81" s="1"/>
  <c r="Q362" i="81" s="1"/>
  <c r="R362" i="81" s="1"/>
  <c r="S362" i="81" s="1"/>
  <c r="T362" i="81" s="1"/>
  <c r="U362" i="81" s="1"/>
  <c r="V362" i="81" s="1"/>
  <c r="W362" i="81" s="1"/>
  <c r="X362" i="81" s="1"/>
  <c r="Y362" i="81" s="1"/>
  <c r="Z362" i="81" s="1"/>
  <c r="AA362" i="81" s="1"/>
  <c r="AB362" i="81" s="1"/>
  <c r="AC362" i="81" s="1"/>
  <c r="AD362" i="81" s="1"/>
  <c r="Z349" i="81"/>
  <c r="AA349" i="81" s="1"/>
  <c r="AB349" i="81" s="1"/>
  <c r="AC349" i="81" s="1"/>
  <c r="AD349" i="81" s="1"/>
  <c r="F349" i="81"/>
  <c r="G349" i="81" s="1"/>
  <c r="H349" i="81" s="1"/>
  <c r="I349" i="81" s="1"/>
  <c r="J349" i="81" s="1"/>
  <c r="K349" i="81" s="1"/>
  <c r="L349" i="81" s="1"/>
  <c r="M349" i="81" s="1"/>
  <c r="N349" i="81" s="1"/>
  <c r="O349" i="81" s="1"/>
  <c r="P349" i="81" s="1"/>
  <c r="Q349" i="81" s="1"/>
  <c r="R349" i="81" s="1"/>
  <c r="S349" i="81" s="1"/>
  <c r="T349" i="81" s="1"/>
  <c r="U349" i="81" s="1"/>
  <c r="V349" i="81" s="1"/>
  <c r="W349" i="81" s="1"/>
  <c r="X349" i="81" s="1"/>
  <c r="Y349" i="81" s="1"/>
  <c r="F331" i="81"/>
  <c r="G331" i="81" s="1"/>
  <c r="H331" i="81" s="1"/>
  <c r="I331" i="81" s="1"/>
  <c r="J331" i="81" s="1"/>
  <c r="K331" i="81" s="1"/>
  <c r="L331" i="81" s="1"/>
  <c r="M331" i="81" s="1"/>
  <c r="N331" i="81" s="1"/>
  <c r="O331" i="81" s="1"/>
  <c r="P331" i="81" s="1"/>
  <c r="Q331" i="81" s="1"/>
  <c r="R331" i="81" s="1"/>
  <c r="S331" i="81" s="1"/>
  <c r="T331" i="81" s="1"/>
  <c r="U331" i="81" s="1"/>
  <c r="V331" i="81" s="1"/>
  <c r="W331" i="81" s="1"/>
  <c r="X331" i="81" s="1"/>
  <c r="Y331" i="81" s="1"/>
  <c r="Z331" i="81" s="1"/>
  <c r="AA331" i="81" s="1"/>
  <c r="AB331" i="81" s="1"/>
  <c r="AC331" i="81" s="1"/>
  <c r="AD331" i="81" s="1"/>
  <c r="Q326" i="81"/>
  <c r="P326" i="81"/>
  <c r="AD325" i="81"/>
  <c r="AC325" i="81"/>
  <c r="AB325" i="81"/>
  <c r="AA325" i="81"/>
  <c r="Z325" i="81"/>
  <c r="Y325" i="81"/>
  <c r="X325" i="81"/>
  <c r="W325" i="81"/>
  <c r="V325" i="81"/>
  <c r="U325" i="81"/>
  <c r="T325" i="81"/>
  <c r="S325" i="81"/>
  <c r="R325" i="81"/>
  <c r="Q325" i="81"/>
  <c r="P325" i="81"/>
  <c r="O325" i="81"/>
  <c r="N325" i="81"/>
  <c r="M325" i="81"/>
  <c r="L325" i="81"/>
  <c r="K325" i="81"/>
  <c r="J325" i="81"/>
  <c r="I325" i="81"/>
  <c r="H325" i="81"/>
  <c r="G325" i="81"/>
  <c r="F325" i="81"/>
  <c r="E325" i="81"/>
  <c r="U324" i="81"/>
  <c r="T324" i="81"/>
  <c r="AA323" i="81"/>
  <c r="L323" i="81"/>
  <c r="K323" i="81"/>
  <c r="AA322" i="81"/>
  <c r="Z322" i="81"/>
  <c r="Y322" i="81"/>
  <c r="X322" i="81"/>
  <c r="U322" i="81"/>
  <c r="K322" i="81"/>
  <c r="J322" i="81"/>
  <c r="H322" i="81"/>
  <c r="AD321" i="81"/>
  <c r="AC321" i="81"/>
  <c r="AB321" i="81"/>
  <c r="AA321" i="81"/>
  <c r="Z321" i="81"/>
  <c r="Y321" i="81"/>
  <c r="X321" i="81"/>
  <c r="W321" i="81"/>
  <c r="V321" i="81"/>
  <c r="U321" i="81"/>
  <c r="T321" i="81"/>
  <c r="S321" i="81"/>
  <c r="R321" i="81"/>
  <c r="Q321" i="81"/>
  <c r="P321" i="81"/>
  <c r="O321" i="81"/>
  <c r="N321" i="81"/>
  <c r="M321" i="81"/>
  <c r="L321" i="81"/>
  <c r="K321" i="81"/>
  <c r="J321" i="81"/>
  <c r="I321" i="81"/>
  <c r="H321" i="81"/>
  <c r="G321" i="81"/>
  <c r="F321" i="81"/>
  <c r="E321" i="81"/>
  <c r="AD320" i="81"/>
  <c r="AC320" i="81"/>
  <c r="AB320" i="81"/>
  <c r="AA320" i="81"/>
  <c r="Z320" i="81"/>
  <c r="Y320" i="81"/>
  <c r="X320" i="81"/>
  <c r="W320" i="81"/>
  <c r="V320" i="81"/>
  <c r="U320" i="81"/>
  <c r="T320" i="81"/>
  <c r="S320" i="81"/>
  <c r="R320" i="81"/>
  <c r="Q320" i="81"/>
  <c r="P320" i="81"/>
  <c r="O320" i="81"/>
  <c r="N320" i="81"/>
  <c r="M320" i="81"/>
  <c r="L320" i="81"/>
  <c r="K320" i="81"/>
  <c r="J320" i="81"/>
  <c r="I320" i="81"/>
  <c r="H320" i="81"/>
  <c r="G320" i="81"/>
  <c r="F320" i="81"/>
  <c r="E320" i="81"/>
  <c r="AD319" i="81"/>
  <c r="AC319" i="81"/>
  <c r="AB319" i="81"/>
  <c r="AA319" i="81"/>
  <c r="Z319" i="81"/>
  <c r="Y319" i="81"/>
  <c r="X319" i="81"/>
  <c r="W319" i="81"/>
  <c r="V319" i="81"/>
  <c r="U319" i="81"/>
  <c r="T319" i="81"/>
  <c r="S319" i="81"/>
  <c r="R319" i="81"/>
  <c r="Q319" i="81"/>
  <c r="P319" i="81"/>
  <c r="O319" i="81"/>
  <c r="N319" i="81"/>
  <c r="M319" i="81"/>
  <c r="L319" i="81"/>
  <c r="K319" i="81"/>
  <c r="J319" i="81"/>
  <c r="I319" i="81"/>
  <c r="H319" i="81"/>
  <c r="G319" i="81"/>
  <c r="F319" i="81"/>
  <c r="E319" i="81"/>
  <c r="AD318" i="81"/>
  <c r="AC318" i="81"/>
  <c r="AB318" i="81"/>
  <c r="AA318" i="81"/>
  <c r="Z318" i="81"/>
  <c r="Y318" i="81"/>
  <c r="X318" i="81"/>
  <c r="W318" i="81"/>
  <c r="V318" i="81"/>
  <c r="U318" i="81"/>
  <c r="T318" i="81"/>
  <c r="S318" i="81"/>
  <c r="R318" i="81"/>
  <c r="Q318" i="81"/>
  <c r="P318" i="81"/>
  <c r="O318" i="81"/>
  <c r="N318" i="81"/>
  <c r="M318" i="81"/>
  <c r="L318" i="81"/>
  <c r="K318" i="81"/>
  <c r="J318" i="81"/>
  <c r="I318" i="81"/>
  <c r="H318" i="81"/>
  <c r="G318" i="81"/>
  <c r="F318" i="81"/>
  <c r="E318" i="81"/>
  <c r="F317" i="81"/>
  <c r="G317" i="81" s="1"/>
  <c r="H317" i="81" s="1"/>
  <c r="I317" i="81" s="1"/>
  <c r="J317" i="81" s="1"/>
  <c r="K317" i="81" s="1"/>
  <c r="L317" i="81" s="1"/>
  <c r="M317" i="81" s="1"/>
  <c r="N317" i="81" s="1"/>
  <c r="O317" i="81" s="1"/>
  <c r="P317" i="81" s="1"/>
  <c r="Q317" i="81" s="1"/>
  <c r="R317" i="81" s="1"/>
  <c r="S317" i="81" s="1"/>
  <c r="T317" i="81" s="1"/>
  <c r="U317" i="81" s="1"/>
  <c r="V317" i="81" s="1"/>
  <c r="W317" i="81" s="1"/>
  <c r="X317" i="81" s="1"/>
  <c r="Y317" i="81" s="1"/>
  <c r="Z317" i="81" s="1"/>
  <c r="AA317" i="81" s="1"/>
  <c r="AB317" i="81" s="1"/>
  <c r="AC317" i="81" s="1"/>
  <c r="AD317" i="81" s="1"/>
  <c r="F303" i="81"/>
  <c r="G303" i="81" s="1"/>
  <c r="H303" i="81" s="1"/>
  <c r="I303" i="81" s="1"/>
  <c r="J303" i="81" s="1"/>
  <c r="K303" i="81" s="1"/>
  <c r="L303" i="81" s="1"/>
  <c r="M303" i="81" s="1"/>
  <c r="N303" i="81" s="1"/>
  <c r="O303" i="81" s="1"/>
  <c r="P303" i="81" s="1"/>
  <c r="Q303" i="81" s="1"/>
  <c r="R303" i="81" s="1"/>
  <c r="S303" i="81" s="1"/>
  <c r="T303" i="81" s="1"/>
  <c r="U303" i="81" s="1"/>
  <c r="V303" i="81" s="1"/>
  <c r="W303" i="81" s="1"/>
  <c r="X303" i="81" s="1"/>
  <c r="Y303" i="81" s="1"/>
  <c r="Z303" i="81" s="1"/>
  <c r="AA303" i="81" s="1"/>
  <c r="AB303" i="81" s="1"/>
  <c r="AC303" i="81" s="1"/>
  <c r="AD303" i="81" s="1"/>
  <c r="AA328" i="81"/>
  <c r="Q328" i="81"/>
  <c r="P328" i="81"/>
  <c r="K327" i="81"/>
  <c r="F327" i="81"/>
  <c r="AD323" i="81"/>
  <c r="AA324" i="81"/>
  <c r="Z324" i="81"/>
  <c r="U323" i="81"/>
  <c r="K324" i="81"/>
  <c r="J324" i="81"/>
  <c r="E323" i="81"/>
  <c r="F298" i="81"/>
  <c r="G298" i="81" s="1"/>
  <c r="H298" i="81" s="1"/>
  <c r="I298" i="81" s="1"/>
  <c r="J298" i="81" s="1"/>
  <c r="K298" i="81" s="1"/>
  <c r="L298" i="81" s="1"/>
  <c r="M298" i="81" s="1"/>
  <c r="N298" i="81" s="1"/>
  <c r="O298" i="81" s="1"/>
  <c r="P298" i="81" s="1"/>
  <c r="Q298" i="81" s="1"/>
  <c r="R298" i="81" s="1"/>
  <c r="S298" i="81" s="1"/>
  <c r="T298" i="81" s="1"/>
  <c r="U298" i="81" s="1"/>
  <c r="V298" i="81" s="1"/>
  <c r="W298" i="81" s="1"/>
  <c r="X298" i="81" s="1"/>
  <c r="Y298" i="81" s="1"/>
  <c r="Z298" i="81" s="1"/>
  <c r="AA298" i="81" s="1"/>
  <c r="AB298" i="81" s="1"/>
  <c r="AC298" i="81" s="1"/>
  <c r="AD298" i="81" s="1"/>
  <c r="A294" i="81"/>
  <c r="A293" i="81"/>
  <c r="A292" i="81"/>
  <c r="A291" i="81"/>
  <c r="A290" i="81"/>
  <c r="A289" i="81"/>
  <c r="A288" i="81"/>
  <c r="A287" i="81"/>
  <c r="A286" i="81"/>
  <c r="A285" i="81"/>
  <c r="A284" i="81"/>
  <c r="A283" i="81"/>
  <c r="A282" i="81"/>
  <c r="A281" i="81"/>
  <c r="A280" i="81"/>
  <c r="A279" i="81"/>
  <c r="A278" i="81"/>
  <c r="A277" i="81"/>
  <c r="A275" i="81"/>
  <c r="A274" i="81"/>
  <c r="A273" i="81"/>
  <c r="A272" i="81"/>
  <c r="A271" i="81"/>
  <c r="A270" i="81"/>
  <c r="A269" i="81"/>
  <c r="A268" i="81"/>
  <c r="A267" i="81"/>
  <c r="A266" i="81"/>
  <c r="A265" i="81"/>
  <c r="A264" i="81"/>
  <c r="A263" i="81"/>
  <c r="A262" i="81"/>
  <c r="A261" i="81"/>
  <c r="A260" i="81"/>
  <c r="A259" i="81"/>
  <c r="A258" i="81"/>
  <c r="A256" i="81"/>
  <c r="A255" i="81"/>
  <c r="A254" i="81"/>
  <c r="A253" i="81"/>
  <c r="A252" i="81"/>
  <c r="A251" i="81"/>
  <c r="A250" i="81"/>
  <c r="A249" i="81"/>
  <c r="A248" i="81"/>
  <c r="A247" i="81"/>
  <c r="A246" i="81"/>
  <c r="A245" i="81"/>
  <c r="A244" i="81"/>
  <c r="A243" i="81"/>
  <c r="A242" i="81"/>
  <c r="A241" i="81"/>
  <c r="A240" i="81"/>
  <c r="A239" i="81"/>
  <c r="F238" i="81"/>
  <c r="G238" i="81" s="1"/>
  <c r="H238" i="81" s="1"/>
  <c r="I238" i="81" s="1"/>
  <c r="J238" i="81" s="1"/>
  <c r="K238" i="81" s="1"/>
  <c r="L238" i="81" s="1"/>
  <c r="M238" i="81" s="1"/>
  <c r="N238" i="81" s="1"/>
  <c r="O238" i="81" s="1"/>
  <c r="P238" i="81" s="1"/>
  <c r="Q238" i="81" s="1"/>
  <c r="R238" i="81" s="1"/>
  <c r="S238" i="81" s="1"/>
  <c r="T238" i="81" s="1"/>
  <c r="U238" i="81" s="1"/>
  <c r="V238" i="81" s="1"/>
  <c r="W238" i="81" s="1"/>
  <c r="X238" i="81" s="1"/>
  <c r="Y238" i="81" s="1"/>
  <c r="Z238" i="81" s="1"/>
  <c r="AA238" i="81" s="1"/>
  <c r="AB238" i="81" s="1"/>
  <c r="AC238" i="81" s="1"/>
  <c r="AD238" i="81" s="1"/>
  <c r="F224" i="81"/>
  <c r="G224" i="81" s="1"/>
  <c r="H224" i="81" s="1"/>
  <c r="I224" i="81" s="1"/>
  <c r="J224" i="81" s="1"/>
  <c r="K224" i="81" s="1"/>
  <c r="L224" i="81" s="1"/>
  <c r="M224" i="81" s="1"/>
  <c r="N224" i="81" s="1"/>
  <c r="O224" i="81" s="1"/>
  <c r="P224" i="81" s="1"/>
  <c r="Q224" i="81" s="1"/>
  <c r="R224" i="81" s="1"/>
  <c r="S224" i="81" s="1"/>
  <c r="T224" i="81" s="1"/>
  <c r="U224" i="81" s="1"/>
  <c r="V224" i="81" s="1"/>
  <c r="W224" i="81" s="1"/>
  <c r="X224" i="81" s="1"/>
  <c r="Y224" i="81" s="1"/>
  <c r="Z224" i="81" s="1"/>
  <c r="AA224" i="81" s="1"/>
  <c r="AB224" i="81" s="1"/>
  <c r="AC224" i="81" s="1"/>
  <c r="AD224" i="81" s="1"/>
  <c r="F210" i="81"/>
  <c r="G210" i="81" s="1"/>
  <c r="H210" i="81" s="1"/>
  <c r="I210" i="81" s="1"/>
  <c r="J210" i="81" s="1"/>
  <c r="K210" i="81" s="1"/>
  <c r="L210" i="81" s="1"/>
  <c r="M210" i="81" s="1"/>
  <c r="N210" i="81" s="1"/>
  <c r="O210" i="81" s="1"/>
  <c r="P210" i="81" s="1"/>
  <c r="Q210" i="81" s="1"/>
  <c r="R210" i="81" s="1"/>
  <c r="S210" i="81" s="1"/>
  <c r="T210" i="81" s="1"/>
  <c r="U210" i="81" s="1"/>
  <c r="V210" i="81" s="1"/>
  <c r="W210" i="81" s="1"/>
  <c r="X210" i="81" s="1"/>
  <c r="Y210" i="81" s="1"/>
  <c r="Z210" i="81" s="1"/>
  <c r="AA210" i="81" s="1"/>
  <c r="AB210" i="81" s="1"/>
  <c r="AC210" i="81" s="1"/>
  <c r="AD210" i="81" s="1"/>
  <c r="F200" i="81"/>
  <c r="G200" i="81" s="1"/>
  <c r="H200" i="81" s="1"/>
  <c r="I200" i="81" s="1"/>
  <c r="J200" i="81" s="1"/>
  <c r="K200" i="81" s="1"/>
  <c r="L200" i="81" s="1"/>
  <c r="M200" i="81" s="1"/>
  <c r="N200" i="81" s="1"/>
  <c r="O200" i="81" s="1"/>
  <c r="P200" i="81" s="1"/>
  <c r="Q200" i="81" s="1"/>
  <c r="R200" i="81" s="1"/>
  <c r="S200" i="81" s="1"/>
  <c r="T200" i="81" s="1"/>
  <c r="U200" i="81" s="1"/>
  <c r="V200" i="81" s="1"/>
  <c r="W200" i="81" s="1"/>
  <c r="X200" i="81" s="1"/>
  <c r="Y200" i="81" s="1"/>
  <c r="Z200" i="81" s="1"/>
  <c r="AA200" i="81" s="1"/>
  <c r="AB200" i="81" s="1"/>
  <c r="AC200" i="81" s="1"/>
  <c r="AD200" i="81" s="1"/>
  <c r="F196" i="81"/>
  <c r="G196" i="81" s="1"/>
  <c r="H196" i="81" s="1"/>
  <c r="I196" i="81" s="1"/>
  <c r="J196" i="81" s="1"/>
  <c r="K196" i="81" s="1"/>
  <c r="L196" i="81" s="1"/>
  <c r="M196" i="81" s="1"/>
  <c r="N196" i="81" s="1"/>
  <c r="O196" i="81" s="1"/>
  <c r="P196" i="81" s="1"/>
  <c r="Q196" i="81" s="1"/>
  <c r="R196" i="81" s="1"/>
  <c r="S196" i="81" s="1"/>
  <c r="T196" i="81" s="1"/>
  <c r="U196" i="81" s="1"/>
  <c r="V196" i="81" s="1"/>
  <c r="W196" i="81" s="1"/>
  <c r="X196" i="81" s="1"/>
  <c r="Y196" i="81" s="1"/>
  <c r="Z196" i="81" s="1"/>
  <c r="AA196" i="81" s="1"/>
  <c r="AB196" i="81" s="1"/>
  <c r="AC196" i="81" s="1"/>
  <c r="AD196" i="81" s="1"/>
  <c r="F192" i="81"/>
  <c r="G192" i="81" s="1"/>
  <c r="H192" i="81" s="1"/>
  <c r="I192" i="81" s="1"/>
  <c r="J192" i="81" s="1"/>
  <c r="K192" i="81" s="1"/>
  <c r="L192" i="81" s="1"/>
  <c r="M192" i="81" s="1"/>
  <c r="N192" i="81" s="1"/>
  <c r="O192" i="81" s="1"/>
  <c r="P192" i="81" s="1"/>
  <c r="Q192" i="81" s="1"/>
  <c r="R192" i="81" s="1"/>
  <c r="S192" i="81" s="1"/>
  <c r="T192" i="81" s="1"/>
  <c r="U192" i="81" s="1"/>
  <c r="V192" i="81" s="1"/>
  <c r="W192" i="81" s="1"/>
  <c r="X192" i="81" s="1"/>
  <c r="Y192" i="81" s="1"/>
  <c r="Z192" i="81" s="1"/>
  <c r="AA192" i="81" s="1"/>
  <c r="AB192" i="81" s="1"/>
  <c r="AC192" i="81" s="1"/>
  <c r="AD192" i="81" s="1"/>
  <c r="AD189" i="81"/>
  <c r="AC189" i="81"/>
  <c r="AB189" i="81"/>
  <c r="AA189" i="81"/>
  <c r="Z189" i="81"/>
  <c r="Y189" i="81"/>
  <c r="X189" i="81"/>
  <c r="W189" i="81"/>
  <c r="V189" i="81"/>
  <c r="U189" i="81"/>
  <c r="T189" i="81"/>
  <c r="S189" i="81"/>
  <c r="R189" i="81"/>
  <c r="Q189" i="81"/>
  <c r="P189" i="81"/>
  <c r="O189" i="81"/>
  <c r="N189" i="81"/>
  <c r="M189" i="81"/>
  <c r="L189" i="81"/>
  <c r="K189" i="81"/>
  <c r="J189" i="81"/>
  <c r="I189" i="81"/>
  <c r="H189" i="81"/>
  <c r="G189" i="81"/>
  <c r="F189" i="81"/>
  <c r="E189" i="81"/>
  <c r="AD188" i="81"/>
  <c r="AC188" i="81"/>
  <c r="AB188" i="81"/>
  <c r="AA188" i="81"/>
  <c r="Z188" i="81"/>
  <c r="Y188" i="81"/>
  <c r="X188" i="81"/>
  <c r="W188" i="81"/>
  <c r="V188" i="81"/>
  <c r="U188" i="81"/>
  <c r="T188" i="81"/>
  <c r="S188" i="81"/>
  <c r="R188" i="81"/>
  <c r="Q188" i="81"/>
  <c r="P188" i="81"/>
  <c r="O188" i="81"/>
  <c r="N188" i="81"/>
  <c r="M188" i="81"/>
  <c r="L188" i="81"/>
  <c r="K188" i="81"/>
  <c r="J188" i="81"/>
  <c r="I188" i="81"/>
  <c r="H188" i="81"/>
  <c r="G188" i="81"/>
  <c r="F188" i="81"/>
  <c r="E188" i="81"/>
  <c r="AD187" i="81"/>
  <c r="AC187" i="81"/>
  <c r="AB187" i="81"/>
  <c r="AA187" i="81"/>
  <c r="Z187" i="81"/>
  <c r="Y187" i="81"/>
  <c r="X187" i="81"/>
  <c r="W187" i="81"/>
  <c r="V187" i="81"/>
  <c r="U187" i="81"/>
  <c r="T187" i="81"/>
  <c r="S187" i="81"/>
  <c r="R187" i="81"/>
  <c r="Q187" i="81"/>
  <c r="P187" i="81"/>
  <c r="O187" i="81"/>
  <c r="N187" i="81"/>
  <c r="M187" i="81"/>
  <c r="L187" i="81"/>
  <c r="K187" i="81"/>
  <c r="J187" i="81"/>
  <c r="I187" i="81"/>
  <c r="H187" i="81"/>
  <c r="G187" i="81"/>
  <c r="F187" i="81"/>
  <c r="E187" i="81"/>
  <c r="AD185" i="81"/>
  <c r="AC185" i="81"/>
  <c r="AB185" i="81"/>
  <c r="AA185" i="81"/>
  <c r="Z185" i="81"/>
  <c r="Y185" i="81"/>
  <c r="X185" i="81"/>
  <c r="W185" i="81"/>
  <c r="V185" i="81"/>
  <c r="U185" i="81"/>
  <c r="T185" i="81"/>
  <c r="S185" i="81"/>
  <c r="R185" i="81"/>
  <c r="Q185" i="81"/>
  <c r="P185" i="81"/>
  <c r="O185" i="81"/>
  <c r="N185" i="81"/>
  <c r="M185" i="81"/>
  <c r="L185" i="81"/>
  <c r="K185" i="81"/>
  <c r="J185" i="81"/>
  <c r="I185" i="81"/>
  <c r="H185" i="81"/>
  <c r="G185" i="81"/>
  <c r="F185" i="81"/>
  <c r="E185" i="81"/>
  <c r="AD184" i="81"/>
  <c r="AC184" i="81"/>
  <c r="AB184" i="81"/>
  <c r="AA184" i="81"/>
  <c r="Z184" i="81"/>
  <c r="Y184" i="81"/>
  <c r="X184" i="81"/>
  <c r="W184" i="81"/>
  <c r="V184" i="81"/>
  <c r="U184" i="81"/>
  <c r="T184" i="81"/>
  <c r="S184" i="81"/>
  <c r="R184" i="81"/>
  <c r="Q184" i="81"/>
  <c r="P184" i="81"/>
  <c r="O184" i="81"/>
  <c r="N184" i="81"/>
  <c r="M184" i="81"/>
  <c r="L184" i="81"/>
  <c r="K184" i="81"/>
  <c r="J184" i="81"/>
  <c r="I184" i="81"/>
  <c r="H184" i="81"/>
  <c r="G184" i="81"/>
  <c r="F184" i="81"/>
  <c r="E184" i="81"/>
  <c r="AD183" i="81"/>
  <c r="AC183" i="81"/>
  <c r="AB183" i="81"/>
  <c r="AA183" i="81"/>
  <c r="Z183" i="81"/>
  <c r="Y183" i="81"/>
  <c r="X183" i="81"/>
  <c r="W183" i="81"/>
  <c r="V183" i="81"/>
  <c r="U183" i="81"/>
  <c r="T183" i="81"/>
  <c r="S183" i="81"/>
  <c r="R183" i="81"/>
  <c r="Q183" i="81"/>
  <c r="P183" i="81"/>
  <c r="O183" i="81"/>
  <c r="N183" i="81"/>
  <c r="M183" i="81"/>
  <c r="L183" i="81"/>
  <c r="K183" i="81"/>
  <c r="J183" i="81"/>
  <c r="I183" i="81"/>
  <c r="H183" i="81"/>
  <c r="G183" i="81"/>
  <c r="F183" i="81"/>
  <c r="E183" i="81"/>
  <c r="AD181" i="81"/>
  <c r="AC181" i="81"/>
  <c r="AB181" i="81"/>
  <c r="AA181" i="81"/>
  <c r="Z181" i="81"/>
  <c r="Y181" i="81"/>
  <c r="X181" i="81"/>
  <c r="W181" i="81"/>
  <c r="V181" i="81"/>
  <c r="U181" i="81"/>
  <c r="T181" i="81"/>
  <c r="S181" i="81"/>
  <c r="R181" i="81"/>
  <c r="Q181" i="81"/>
  <c r="P181" i="81"/>
  <c r="O181" i="81"/>
  <c r="N181" i="81"/>
  <c r="M181" i="81"/>
  <c r="L181" i="81"/>
  <c r="K181" i="81"/>
  <c r="J181" i="81"/>
  <c r="I181" i="81"/>
  <c r="H181" i="81"/>
  <c r="G181" i="81"/>
  <c r="F181" i="81"/>
  <c r="E181" i="81"/>
  <c r="AD180" i="81"/>
  <c r="AC180" i="81"/>
  <c r="AB180" i="81"/>
  <c r="AA180" i="81"/>
  <c r="Z180" i="81"/>
  <c r="Y180" i="81"/>
  <c r="X180" i="81"/>
  <c r="W180" i="81"/>
  <c r="V180" i="81"/>
  <c r="U180" i="81"/>
  <c r="T180" i="81"/>
  <c r="S180" i="81"/>
  <c r="R180" i="81"/>
  <c r="Q180" i="81"/>
  <c r="P180" i="81"/>
  <c r="O180" i="81"/>
  <c r="N180" i="81"/>
  <c r="M180" i="81"/>
  <c r="L180" i="81"/>
  <c r="K180" i="81"/>
  <c r="J180" i="81"/>
  <c r="I180" i="81"/>
  <c r="H180" i="81"/>
  <c r="G180" i="81"/>
  <c r="F180" i="81"/>
  <c r="E180" i="81"/>
  <c r="AD179" i="81"/>
  <c r="AC179" i="81"/>
  <c r="AB179" i="81"/>
  <c r="AA179" i="81"/>
  <c r="Z179" i="81"/>
  <c r="Y179" i="81"/>
  <c r="X179" i="81"/>
  <c r="W179" i="81"/>
  <c r="V179" i="81"/>
  <c r="U179" i="81"/>
  <c r="T179" i="81"/>
  <c r="S179" i="81"/>
  <c r="R179" i="81"/>
  <c r="Q179" i="81"/>
  <c r="P179" i="81"/>
  <c r="O179" i="81"/>
  <c r="N179" i="81"/>
  <c r="M179" i="81"/>
  <c r="L179" i="81"/>
  <c r="K179" i="81"/>
  <c r="J179" i="81"/>
  <c r="I179" i="81"/>
  <c r="H179" i="81"/>
  <c r="F179" i="81"/>
  <c r="E179" i="81"/>
  <c r="F178" i="81"/>
  <c r="G178" i="81" s="1"/>
  <c r="H178" i="81" s="1"/>
  <c r="I178" i="81" s="1"/>
  <c r="J178" i="81" s="1"/>
  <c r="K178" i="81" s="1"/>
  <c r="L178" i="81" s="1"/>
  <c r="M178" i="81" s="1"/>
  <c r="N178" i="81" s="1"/>
  <c r="O178" i="81" s="1"/>
  <c r="P178" i="81" s="1"/>
  <c r="Q178" i="81" s="1"/>
  <c r="R178" i="81" s="1"/>
  <c r="S178" i="81" s="1"/>
  <c r="T178" i="81" s="1"/>
  <c r="U178" i="81" s="1"/>
  <c r="V178" i="81" s="1"/>
  <c r="W178" i="81" s="1"/>
  <c r="X178" i="81" s="1"/>
  <c r="Y178" i="81" s="1"/>
  <c r="Z178" i="81" s="1"/>
  <c r="AA178" i="81" s="1"/>
  <c r="AB178" i="81" s="1"/>
  <c r="AC178" i="81" s="1"/>
  <c r="AD178" i="81" s="1"/>
  <c r="F164" i="81"/>
  <c r="G164" i="81" s="1"/>
  <c r="H164" i="81" s="1"/>
  <c r="I164" i="81" s="1"/>
  <c r="J164" i="81" s="1"/>
  <c r="K164" i="81" s="1"/>
  <c r="L164" i="81" s="1"/>
  <c r="M164" i="81" s="1"/>
  <c r="N164" i="81" s="1"/>
  <c r="O164" i="81" s="1"/>
  <c r="P164" i="81" s="1"/>
  <c r="Q164" i="81" s="1"/>
  <c r="R164" i="81" s="1"/>
  <c r="S164" i="81" s="1"/>
  <c r="T164" i="81" s="1"/>
  <c r="U164" i="81" s="1"/>
  <c r="V164" i="81" s="1"/>
  <c r="W164" i="81" s="1"/>
  <c r="X164" i="81" s="1"/>
  <c r="Y164" i="81" s="1"/>
  <c r="Z164" i="81" s="1"/>
  <c r="AA164" i="81" s="1"/>
  <c r="AB164" i="81" s="1"/>
  <c r="AC164" i="81" s="1"/>
  <c r="AD164" i="81" s="1"/>
  <c r="F159" i="81"/>
  <c r="G159" i="81" s="1"/>
  <c r="H159" i="81" s="1"/>
  <c r="I159" i="81" s="1"/>
  <c r="J159" i="81" s="1"/>
  <c r="K159" i="81" s="1"/>
  <c r="L159" i="81" s="1"/>
  <c r="M159" i="81" s="1"/>
  <c r="N159" i="81" s="1"/>
  <c r="O159" i="81" s="1"/>
  <c r="P159" i="81" s="1"/>
  <c r="Q159" i="81" s="1"/>
  <c r="R159" i="81" s="1"/>
  <c r="S159" i="81" s="1"/>
  <c r="T159" i="81" s="1"/>
  <c r="U159" i="81" s="1"/>
  <c r="V159" i="81" s="1"/>
  <c r="W159" i="81" s="1"/>
  <c r="X159" i="81" s="1"/>
  <c r="Y159" i="81" s="1"/>
  <c r="Z159" i="81" s="1"/>
  <c r="AA159" i="81" s="1"/>
  <c r="AB159" i="81" s="1"/>
  <c r="AC159" i="81" s="1"/>
  <c r="AD159" i="81" s="1"/>
  <c r="H139" i="81"/>
  <c r="I139" i="81" s="1"/>
  <c r="H138" i="81"/>
  <c r="I138" i="81" s="1"/>
  <c r="H137" i="81"/>
  <c r="I137" i="81" s="1"/>
  <c r="H135" i="81"/>
  <c r="I135" i="81" s="1"/>
  <c r="H134" i="81"/>
  <c r="I134" i="81" s="1"/>
  <c r="H133" i="81"/>
  <c r="I133" i="81" s="1"/>
  <c r="H131" i="81"/>
  <c r="I131" i="81" s="1"/>
  <c r="H130" i="81"/>
  <c r="I130" i="81" s="1"/>
  <c r="H129" i="81"/>
  <c r="I129" i="81" s="1"/>
  <c r="AD124" i="81"/>
  <c r="AC124" i="81"/>
  <c r="AB124" i="81"/>
  <c r="AA124" i="81"/>
  <c r="Z124" i="81"/>
  <c r="Y124" i="81"/>
  <c r="X124" i="81"/>
  <c r="W124" i="81"/>
  <c r="V124" i="81"/>
  <c r="U124" i="81"/>
  <c r="T124" i="81"/>
  <c r="S124" i="81"/>
  <c r="R124" i="81"/>
  <c r="Q124" i="81"/>
  <c r="P124" i="81"/>
  <c r="O124" i="81"/>
  <c r="N124" i="81"/>
  <c r="M124" i="81"/>
  <c r="L124" i="81"/>
  <c r="K124" i="81"/>
  <c r="J124" i="81"/>
  <c r="I124" i="81"/>
  <c r="H124" i="81"/>
  <c r="G124" i="81"/>
  <c r="F124" i="81"/>
  <c r="E124" i="81"/>
  <c r="AD123" i="81"/>
  <c r="AD218" i="81" s="1"/>
  <c r="AC123" i="81"/>
  <c r="AB123" i="81"/>
  <c r="AA123" i="81"/>
  <c r="Z123" i="81"/>
  <c r="Y123" i="81"/>
  <c r="X123" i="81"/>
  <c r="W123" i="81"/>
  <c r="W214" i="81" s="1"/>
  <c r="V123" i="81"/>
  <c r="U123" i="81"/>
  <c r="T123" i="81"/>
  <c r="S123" i="81"/>
  <c r="R123" i="81"/>
  <c r="Q123" i="81"/>
  <c r="P123" i="81"/>
  <c r="O123" i="81"/>
  <c r="N123" i="81"/>
  <c r="N214" i="81" s="1"/>
  <c r="M123" i="81"/>
  <c r="L123" i="81"/>
  <c r="K123" i="81"/>
  <c r="J123" i="81"/>
  <c r="I123" i="81"/>
  <c r="H123" i="81"/>
  <c r="G123" i="81"/>
  <c r="G214" i="81" s="1"/>
  <c r="F123" i="81"/>
  <c r="E123" i="81"/>
  <c r="F120" i="81"/>
  <c r="G120" i="81" s="1"/>
  <c r="H120" i="81" s="1"/>
  <c r="I120" i="81" s="1"/>
  <c r="J120" i="81" s="1"/>
  <c r="K120" i="81" s="1"/>
  <c r="L120" i="81" s="1"/>
  <c r="M120" i="81" s="1"/>
  <c r="N120" i="81" s="1"/>
  <c r="O120" i="81" s="1"/>
  <c r="P120" i="81" s="1"/>
  <c r="Q120" i="81" s="1"/>
  <c r="R120" i="81" s="1"/>
  <c r="S120" i="81" s="1"/>
  <c r="T120" i="81" s="1"/>
  <c r="U120" i="81" s="1"/>
  <c r="V120" i="81" s="1"/>
  <c r="W120" i="81" s="1"/>
  <c r="X120" i="81" s="1"/>
  <c r="Y120" i="81" s="1"/>
  <c r="Z120" i="81" s="1"/>
  <c r="AA120" i="81" s="1"/>
  <c r="AB120" i="81" s="1"/>
  <c r="AC120" i="81" s="1"/>
  <c r="AD120" i="81" s="1"/>
  <c r="G115" i="81"/>
  <c r="H115" i="81" s="1"/>
  <c r="I115" i="81" s="1"/>
  <c r="J115" i="81" s="1"/>
  <c r="K115" i="81" s="1"/>
  <c r="L115" i="81" s="1"/>
  <c r="M115" i="81" s="1"/>
  <c r="N115" i="81" s="1"/>
  <c r="O115" i="81" s="1"/>
  <c r="P115" i="81" s="1"/>
  <c r="Q115" i="81" s="1"/>
  <c r="R115" i="81" s="1"/>
  <c r="S115" i="81" s="1"/>
  <c r="T115" i="81" s="1"/>
  <c r="U115" i="81" s="1"/>
  <c r="V115" i="81" s="1"/>
  <c r="W115" i="81" s="1"/>
  <c r="X115" i="81" s="1"/>
  <c r="Y115" i="81" s="1"/>
  <c r="Z115" i="81" s="1"/>
  <c r="AA115" i="81" s="1"/>
  <c r="AB115" i="81" s="1"/>
  <c r="AC115" i="81" s="1"/>
  <c r="AD115" i="81" s="1"/>
  <c r="F115" i="81"/>
  <c r="F110" i="81"/>
  <c r="G110" i="81" s="1"/>
  <c r="H110" i="81" s="1"/>
  <c r="I110" i="81" s="1"/>
  <c r="J110" i="81" s="1"/>
  <c r="K110" i="81" s="1"/>
  <c r="L110" i="81" s="1"/>
  <c r="M110" i="81" s="1"/>
  <c r="N110" i="81" s="1"/>
  <c r="O110" i="81" s="1"/>
  <c r="P110" i="81" s="1"/>
  <c r="Q110" i="81" s="1"/>
  <c r="R110" i="81" s="1"/>
  <c r="S110" i="81" s="1"/>
  <c r="T110" i="81" s="1"/>
  <c r="U110" i="81" s="1"/>
  <c r="V110" i="81" s="1"/>
  <c r="W110" i="81" s="1"/>
  <c r="X110" i="81" s="1"/>
  <c r="Y110" i="81" s="1"/>
  <c r="Z110" i="81" s="1"/>
  <c r="AA110" i="81" s="1"/>
  <c r="AB110" i="81" s="1"/>
  <c r="AC110" i="81" s="1"/>
  <c r="AD110" i="81" s="1"/>
  <c r="E108" i="81"/>
  <c r="E107" i="81"/>
  <c r="Q122" i="81" s="1"/>
  <c r="E98" i="81"/>
  <c r="E197" i="81" s="1"/>
  <c r="E97" i="81"/>
  <c r="E195" i="81" s="1"/>
  <c r="F195" i="81" s="1"/>
  <c r="G195" i="81" s="1"/>
  <c r="H195" i="81" s="1"/>
  <c r="I195" i="81" s="1"/>
  <c r="J195" i="81" s="1"/>
  <c r="K195" i="81" s="1"/>
  <c r="L195" i="81" s="1"/>
  <c r="M195" i="81" s="1"/>
  <c r="N195" i="81" s="1"/>
  <c r="O195" i="81" s="1"/>
  <c r="P195" i="81" s="1"/>
  <c r="Q195" i="81" s="1"/>
  <c r="R195" i="81" s="1"/>
  <c r="S195" i="81" s="1"/>
  <c r="T195" i="81" s="1"/>
  <c r="U195" i="81" s="1"/>
  <c r="V195" i="81" s="1"/>
  <c r="W195" i="81" s="1"/>
  <c r="X195" i="81" s="1"/>
  <c r="Y195" i="81" s="1"/>
  <c r="Z195" i="81" s="1"/>
  <c r="AA195" i="81" s="1"/>
  <c r="AB195" i="81" s="1"/>
  <c r="AC195" i="81" s="1"/>
  <c r="AD195" i="81" s="1"/>
  <c r="E89" i="81"/>
  <c r="E91" i="81" s="1"/>
  <c r="E332" i="81" s="1"/>
  <c r="E88" i="81"/>
  <c r="E445" i="81" s="1"/>
  <c r="E446" i="81" s="1"/>
  <c r="E87" i="81"/>
  <c r="E444" i="81" s="1"/>
  <c r="E27" i="81" s="1"/>
  <c r="E78" i="81"/>
  <c r="E17" i="81" s="1"/>
  <c r="E77" i="81"/>
  <c r="E16" i="81" s="1"/>
  <c r="E76" i="81"/>
  <c r="E15" i="81" s="1"/>
  <c r="E8" i="81" s="1"/>
  <c r="F68" i="81"/>
  <c r="G68" i="81" s="1"/>
  <c r="H68" i="81" s="1"/>
  <c r="I68" i="81" s="1"/>
  <c r="J68" i="81" s="1"/>
  <c r="K68" i="81" s="1"/>
  <c r="L68" i="81" s="1"/>
  <c r="M68" i="81" s="1"/>
  <c r="N68" i="81" s="1"/>
  <c r="O68" i="81" s="1"/>
  <c r="P68" i="81" s="1"/>
  <c r="Q68" i="81" s="1"/>
  <c r="R68" i="81" s="1"/>
  <c r="S68" i="81" s="1"/>
  <c r="T68" i="81" s="1"/>
  <c r="U68" i="81" s="1"/>
  <c r="V68" i="81" s="1"/>
  <c r="W68" i="81" s="1"/>
  <c r="X68" i="81" s="1"/>
  <c r="Y68" i="81" s="1"/>
  <c r="Z68" i="81" s="1"/>
  <c r="AA68" i="81" s="1"/>
  <c r="AB68" i="81" s="1"/>
  <c r="AC68" i="81" s="1"/>
  <c r="AD68" i="81" s="1"/>
  <c r="AD65" i="81"/>
  <c r="AC65" i="81"/>
  <c r="AB65" i="81"/>
  <c r="AA65" i="81"/>
  <c r="Z65" i="81"/>
  <c r="Y65" i="81"/>
  <c r="X65" i="81"/>
  <c r="W65" i="81"/>
  <c r="V65" i="81"/>
  <c r="U65" i="81"/>
  <c r="T65" i="81"/>
  <c r="S65" i="81"/>
  <c r="R65" i="81"/>
  <c r="Q65" i="81"/>
  <c r="P65" i="81"/>
  <c r="O65" i="81"/>
  <c r="N65" i="81"/>
  <c r="M65" i="81"/>
  <c r="L65" i="81"/>
  <c r="K65" i="81"/>
  <c r="J65" i="81"/>
  <c r="I65" i="81"/>
  <c r="H65" i="81"/>
  <c r="G65" i="81"/>
  <c r="F65" i="81"/>
  <c r="E65" i="81"/>
  <c r="F64" i="81"/>
  <c r="G64" i="81" s="1"/>
  <c r="H64" i="81" s="1"/>
  <c r="I64" i="81" s="1"/>
  <c r="J64" i="81" s="1"/>
  <c r="K64" i="81" s="1"/>
  <c r="L64" i="81" s="1"/>
  <c r="M64" i="81" s="1"/>
  <c r="N64" i="81" s="1"/>
  <c r="O64" i="81" s="1"/>
  <c r="P64" i="81" s="1"/>
  <c r="Q64" i="81" s="1"/>
  <c r="R64" i="81" s="1"/>
  <c r="S64" i="81" s="1"/>
  <c r="T64" i="81" s="1"/>
  <c r="U64" i="81" s="1"/>
  <c r="V64" i="81" s="1"/>
  <c r="W64" i="81" s="1"/>
  <c r="X64" i="81" s="1"/>
  <c r="Y64" i="81" s="1"/>
  <c r="Z64" i="81" s="1"/>
  <c r="AA64" i="81" s="1"/>
  <c r="AB64" i="81" s="1"/>
  <c r="AC64" i="81" s="1"/>
  <c r="AD64" i="81" s="1"/>
  <c r="AD61" i="81"/>
  <c r="AC61" i="81"/>
  <c r="AB61" i="81"/>
  <c r="AA61" i="81"/>
  <c r="Z61" i="81"/>
  <c r="Y61" i="81"/>
  <c r="X61" i="81"/>
  <c r="W61" i="81"/>
  <c r="V61" i="81"/>
  <c r="U61" i="81"/>
  <c r="T61" i="81"/>
  <c r="S61" i="81"/>
  <c r="R61" i="81"/>
  <c r="Q61" i="81"/>
  <c r="P61" i="81"/>
  <c r="O61" i="81"/>
  <c r="N61" i="81"/>
  <c r="M61" i="81"/>
  <c r="L61" i="81"/>
  <c r="K61" i="81"/>
  <c r="J61" i="81"/>
  <c r="I61" i="81"/>
  <c r="H61" i="81"/>
  <c r="G61" i="81"/>
  <c r="F61" i="81"/>
  <c r="E61" i="81"/>
  <c r="AD60" i="81"/>
  <c r="AC60" i="81"/>
  <c r="AB60" i="81"/>
  <c r="AA60" i="81"/>
  <c r="Z60" i="81"/>
  <c r="Z70" i="81" s="1"/>
  <c r="Y60" i="81"/>
  <c r="X60" i="81"/>
  <c r="W60" i="81"/>
  <c r="V60" i="81"/>
  <c r="U60" i="81"/>
  <c r="T60" i="81"/>
  <c r="S60" i="81"/>
  <c r="R60" i="81"/>
  <c r="Q60" i="81"/>
  <c r="P60" i="81"/>
  <c r="O60" i="81"/>
  <c r="N60" i="81"/>
  <c r="M60" i="81"/>
  <c r="L60" i="81"/>
  <c r="K60" i="81"/>
  <c r="J60" i="81"/>
  <c r="J70" i="81" s="1"/>
  <c r="H16" i="81" s="1"/>
  <c r="H9" i="81" s="1"/>
  <c r="I60" i="81"/>
  <c r="H60" i="81"/>
  <c r="G60" i="81"/>
  <c r="F60" i="81"/>
  <c r="E60" i="81"/>
  <c r="AD59" i="81"/>
  <c r="AC59" i="81"/>
  <c r="AB59" i="81"/>
  <c r="AA59" i="81"/>
  <c r="Z59" i="81"/>
  <c r="Y59" i="81"/>
  <c r="X59" i="81"/>
  <c r="W59" i="81"/>
  <c r="V59" i="81"/>
  <c r="U59" i="81"/>
  <c r="T59" i="81"/>
  <c r="T69" i="81" s="1"/>
  <c r="S59" i="81"/>
  <c r="R59" i="81"/>
  <c r="Q59" i="81"/>
  <c r="P59" i="81"/>
  <c r="O59" i="81"/>
  <c r="N59" i="81"/>
  <c r="M59" i="81"/>
  <c r="L59" i="81"/>
  <c r="K59" i="81"/>
  <c r="J59" i="81"/>
  <c r="I59" i="81"/>
  <c r="H59" i="81"/>
  <c r="G59" i="81"/>
  <c r="F59" i="81"/>
  <c r="E59" i="81"/>
  <c r="F58" i="81"/>
  <c r="G58" i="81" s="1"/>
  <c r="H58" i="81" s="1"/>
  <c r="I58" i="81" s="1"/>
  <c r="J58" i="81" s="1"/>
  <c r="K58" i="81" s="1"/>
  <c r="L58" i="81" s="1"/>
  <c r="M58" i="81" s="1"/>
  <c r="N58" i="81" s="1"/>
  <c r="O58" i="81" s="1"/>
  <c r="P58" i="81" s="1"/>
  <c r="Q58" i="81" s="1"/>
  <c r="R58" i="81" s="1"/>
  <c r="S58" i="81" s="1"/>
  <c r="T58" i="81" s="1"/>
  <c r="U58" i="81" s="1"/>
  <c r="V58" i="81" s="1"/>
  <c r="W58" i="81" s="1"/>
  <c r="X58" i="81" s="1"/>
  <c r="Y58" i="81" s="1"/>
  <c r="Z58" i="81" s="1"/>
  <c r="AA58" i="81" s="1"/>
  <c r="AB58" i="81" s="1"/>
  <c r="AC58" i="81" s="1"/>
  <c r="AD58" i="81" s="1"/>
  <c r="E29" i="81"/>
  <c r="E28" i="81"/>
  <c r="E23" i="81"/>
  <c r="E22" i="81"/>
  <c r="E21" i="81"/>
  <c r="P214" i="81" l="1"/>
  <c r="P228" i="81" s="1"/>
  <c r="E11" i="81"/>
  <c r="E10" i="81"/>
  <c r="E9" i="81" s="1"/>
  <c r="F69" i="81"/>
  <c r="V69" i="81"/>
  <c r="E70" i="81"/>
  <c r="F70" i="81"/>
  <c r="V70" i="81"/>
  <c r="U70" i="81"/>
  <c r="O70" i="81"/>
  <c r="E199" i="81"/>
  <c r="E203" i="81" s="1"/>
  <c r="F203" i="81" s="1"/>
  <c r="G203" i="81" s="1"/>
  <c r="H203" i="81" s="1"/>
  <c r="I203" i="81" s="1"/>
  <c r="J203" i="81" s="1"/>
  <c r="K203" i="81" s="1"/>
  <c r="L203" i="81" s="1"/>
  <c r="M203" i="81" s="1"/>
  <c r="N203" i="81" s="1"/>
  <c r="O203" i="81" s="1"/>
  <c r="P203" i="81" s="1"/>
  <c r="Q203" i="81" s="1"/>
  <c r="R203" i="81" s="1"/>
  <c r="S203" i="81" s="1"/>
  <c r="T203" i="81" s="1"/>
  <c r="U203" i="81" s="1"/>
  <c r="V203" i="81" s="1"/>
  <c r="W203" i="81" s="1"/>
  <c r="X203" i="81" s="1"/>
  <c r="Y203" i="81" s="1"/>
  <c r="Z203" i="81" s="1"/>
  <c r="AA203" i="81" s="1"/>
  <c r="AB203" i="81" s="1"/>
  <c r="AC203" i="81" s="1"/>
  <c r="AD203" i="81" s="1"/>
  <c r="J69" i="81"/>
  <c r="H15" i="81" s="1"/>
  <c r="H8" i="81" s="1"/>
  <c r="Z69" i="81"/>
  <c r="P70" i="81"/>
  <c r="S70" i="81"/>
  <c r="AD70" i="81"/>
  <c r="O122" i="81"/>
  <c r="L71" i="81"/>
  <c r="R69" i="81"/>
  <c r="I214" i="81"/>
  <c r="Y214" i="81"/>
  <c r="O69" i="81"/>
  <c r="K218" i="81"/>
  <c r="AA218" i="81"/>
  <c r="AB71" i="81"/>
  <c r="L70" i="81"/>
  <c r="AB70" i="81"/>
  <c r="R71" i="81"/>
  <c r="G71" i="81"/>
  <c r="W71" i="81"/>
  <c r="M218" i="81"/>
  <c r="AC218" i="81"/>
  <c r="AC232" i="81" s="1"/>
  <c r="P122" i="81"/>
  <c r="P352" i="81" s="1"/>
  <c r="H69" i="81"/>
  <c r="X69" i="81"/>
  <c r="T71" i="81"/>
  <c r="AB122" i="81"/>
  <c r="E71" i="81"/>
  <c r="U71" i="81"/>
  <c r="E214" i="81"/>
  <c r="E228" i="81" s="1"/>
  <c r="U214" i="81"/>
  <c r="U228" i="81" s="1"/>
  <c r="Q70" i="81"/>
  <c r="G228" i="81"/>
  <c r="L69" i="81"/>
  <c r="AB69" i="81"/>
  <c r="M70" i="81"/>
  <c r="AC70" i="81"/>
  <c r="H214" i="81"/>
  <c r="H228" i="81" s="1"/>
  <c r="I228" i="81"/>
  <c r="T70" i="81"/>
  <c r="J71" i="81"/>
  <c r="H17" i="81" s="1"/>
  <c r="H10" i="81" s="1"/>
  <c r="Z71" i="81"/>
  <c r="P69" i="81"/>
  <c r="Q69" i="81"/>
  <c r="N228" i="81"/>
  <c r="S69" i="81"/>
  <c r="I122" i="81"/>
  <c r="I350" i="81" s="1"/>
  <c r="E69" i="81"/>
  <c r="U69" i="81"/>
  <c r="F71" i="81"/>
  <c r="V71" i="81"/>
  <c r="J122" i="81"/>
  <c r="Q214" i="81"/>
  <c r="Q228" i="81" s="1"/>
  <c r="W212" i="81"/>
  <c r="U216" i="81"/>
  <c r="K122" i="81"/>
  <c r="K350" i="81" s="1"/>
  <c r="J218" i="81"/>
  <c r="J232" i="81" s="1"/>
  <c r="S215" i="81"/>
  <c r="S212" i="81"/>
  <c r="E216" i="81"/>
  <c r="K69" i="81"/>
  <c r="AA69" i="81"/>
  <c r="L122" i="81"/>
  <c r="E212" i="81"/>
  <c r="U212" i="81"/>
  <c r="G216" i="81"/>
  <c r="W216" i="81"/>
  <c r="G212" i="81"/>
  <c r="I69" i="81"/>
  <c r="Y69" i="81"/>
  <c r="R70" i="81"/>
  <c r="H71" i="81"/>
  <c r="X71" i="81"/>
  <c r="N122" i="81"/>
  <c r="I216" i="81"/>
  <c r="J216" i="81"/>
  <c r="O214" i="81"/>
  <c r="O228" i="81" s="1"/>
  <c r="W217" i="81"/>
  <c r="I212" i="81"/>
  <c r="Y212" i="81"/>
  <c r="U215" i="81"/>
  <c r="K216" i="81"/>
  <c r="AA216" i="81"/>
  <c r="M220" i="81"/>
  <c r="Y216" i="81"/>
  <c r="J212" i="81"/>
  <c r="Z212" i="81"/>
  <c r="N220" i="81"/>
  <c r="M213" i="81"/>
  <c r="M227" i="81" s="1"/>
  <c r="H212" i="81"/>
  <c r="Z122" i="81"/>
  <c r="X122" i="81"/>
  <c r="G70" i="81"/>
  <c r="W70" i="81"/>
  <c r="Y122" i="81"/>
  <c r="K212" i="81"/>
  <c r="AA212" i="81"/>
  <c r="M216" i="81"/>
  <c r="AC216" i="81"/>
  <c r="O220" i="81"/>
  <c r="Z216" i="81"/>
  <c r="T122" i="81"/>
  <c r="H70" i="81"/>
  <c r="X70" i="81"/>
  <c r="N71" i="81"/>
  <c r="AD71" i="81"/>
  <c r="AA122" i="81"/>
  <c r="N216" i="81"/>
  <c r="AD216" i="81"/>
  <c r="P220" i="81"/>
  <c r="K214" i="81"/>
  <c r="K228" i="81" s="1"/>
  <c r="K220" i="81"/>
  <c r="N69" i="81"/>
  <c r="S214" i="81"/>
  <c r="M212" i="81"/>
  <c r="AC212" i="81"/>
  <c r="Q220" i="81"/>
  <c r="AC214" i="81"/>
  <c r="AC228" i="81" s="1"/>
  <c r="O71" i="81"/>
  <c r="P71" i="81"/>
  <c r="AD122" i="81"/>
  <c r="N212" i="81"/>
  <c r="AD212" i="81"/>
  <c r="O218" i="81"/>
  <c r="O232" i="81" s="1"/>
  <c r="X212" i="81"/>
  <c r="Q71" i="81"/>
  <c r="O212" i="81"/>
  <c r="S220" i="81"/>
  <c r="AA220" i="81"/>
  <c r="I70" i="81"/>
  <c r="Y70" i="81"/>
  <c r="S71" i="81"/>
  <c r="P212" i="81"/>
  <c r="E122" i="81"/>
  <c r="AD69" i="81"/>
  <c r="G69" i="81"/>
  <c r="W69" i="81"/>
  <c r="N70" i="81"/>
  <c r="M214" i="81"/>
  <c r="M228" i="81" s="1"/>
  <c r="Q212" i="81"/>
  <c r="S216" i="81"/>
  <c r="U220" i="81"/>
  <c r="L211" i="81"/>
  <c r="AB211" i="81"/>
  <c r="R212" i="81"/>
  <c r="H213" i="81"/>
  <c r="H227" i="81" s="1"/>
  <c r="X213" i="81"/>
  <c r="X227" i="81" s="1"/>
  <c r="T216" i="81"/>
  <c r="E324" i="81"/>
  <c r="E356" i="81" s="1"/>
  <c r="E322" i="81"/>
  <c r="N219" i="81"/>
  <c r="Z215" i="81"/>
  <c r="M219" i="81"/>
  <c r="Y215" i="81"/>
  <c r="AC211" i="81"/>
  <c r="M211" i="81"/>
  <c r="L219" i="81"/>
  <c r="K219" i="81"/>
  <c r="AA211" i="81"/>
  <c r="K211" i="81"/>
  <c r="M215" i="81"/>
  <c r="AC215" i="81"/>
  <c r="O219" i="81"/>
  <c r="K221" i="81"/>
  <c r="K235" i="81" s="1"/>
  <c r="AA221" i="81"/>
  <c r="AA235" i="81" s="1"/>
  <c r="Y211" i="81"/>
  <c r="AD215" i="81"/>
  <c r="W228" i="81"/>
  <c r="O215" i="81"/>
  <c r="K217" i="81"/>
  <c r="Q219" i="81"/>
  <c r="N215" i="81"/>
  <c r="P219" i="81"/>
  <c r="M69" i="81"/>
  <c r="AC69" i="81"/>
  <c r="I71" i="81"/>
  <c r="Y71" i="81"/>
  <c r="X214" i="81"/>
  <c r="X228" i="81" s="1"/>
  <c r="N211" i="81"/>
  <c r="AD211" i="81"/>
  <c r="T212" i="81"/>
  <c r="J213" i="81"/>
  <c r="J227" i="81" s="1"/>
  <c r="Z213" i="81"/>
  <c r="Z227" i="81" s="1"/>
  <c r="R219" i="81"/>
  <c r="H220" i="81"/>
  <c r="F214" i="81"/>
  <c r="F228" i="81" s="1"/>
  <c r="F218" i="81"/>
  <c r="F232" i="81" s="1"/>
  <c r="V214" i="81"/>
  <c r="V228" i="81" s="1"/>
  <c r="V218" i="81"/>
  <c r="V232" i="81" s="1"/>
  <c r="Y228" i="81"/>
  <c r="K213" i="81"/>
  <c r="K227" i="81" s="1"/>
  <c r="AA213" i="81"/>
  <c r="AA227" i="81" s="1"/>
  <c r="Q215" i="81"/>
  <c r="M217" i="81"/>
  <c r="AC217" i="81"/>
  <c r="E213" i="81"/>
  <c r="E227" i="81" s="1"/>
  <c r="O211" i="81"/>
  <c r="K71" i="81"/>
  <c r="AA71" i="81"/>
  <c r="R216" i="81"/>
  <c r="P211" i="81"/>
  <c r="F212" i="81"/>
  <c r="V212" i="81"/>
  <c r="L213" i="81"/>
  <c r="L227" i="81" s="1"/>
  <c r="AB213" i="81"/>
  <c r="AB227" i="81" s="1"/>
  <c r="U213" i="81"/>
  <c r="U227" i="81" s="1"/>
  <c r="O217" i="81"/>
  <c r="E219" i="81"/>
  <c r="U219" i="81"/>
  <c r="Q221" i="81"/>
  <c r="Q235" i="81" s="1"/>
  <c r="AC213" i="81"/>
  <c r="AC227" i="81" s="1"/>
  <c r="AC256" i="81" a="1"/>
  <c r="AC256" i="81" s="1"/>
  <c r="M71" i="81"/>
  <c r="AC71" i="81"/>
  <c r="L218" i="81"/>
  <c r="L232" i="81" s="1"/>
  <c r="R211" i="81"/>
  <c r="N213" i="81"/>
  <c r="N227" i="81" s="1"/>
  <c r="AD213" i="81"/>
  <c r="AD227" i="81" s="1"/>
  <c r="T215" i="81"/>
  <c r="P217" i="81"/>
  <c r="F219" i="81"/>
  <c r="V219" i="81"/>
  <c r="S211" i="81"/>
  <c r="O213" i="81"/>
  <c r="O227" i="81" s="1"/>
  <c r="E215" i="81"/>
  <c r="E229" i="81" s="1"/>
  <c r="E259" i="81" a="1"/>
  <c r="E259" i="81" s="1"/>
  <c r="Q217" i="81"/>
  <c r="W219" i="81"/>
  <c r="AD232" i="81"/>
  <c r="T211" i="81"/>
  <c r="P213" i="81"/>
  <c r="P227" i="81" s="1"/>
  <c r="F215" i="81"/>
  <c r="V215" i="81"/>
  <c r="L216" i="81"/>
  <c r="AB216" i="81"/>
  <c r="R217" i="81"/>
  <c r="M232" i="81"/>
  <c r="Q213" i="81"/>
  <c r="Q227" i="81" s="1"/>
  <c r="G215" i="81"/>
  <c r="W215" i="81"/>
  <c r="S217" i="81"/>
  <c r="I219" i="81"/>
  <c r="Y219" i="81"/>
  <c r="E221" i="81"/>
  <c r="E235" i="81" s="1"/>
  <c r="U221" i="81"/>
  <c r="U235" i="81" s="1"/>
  <c r="E217" i="81"/>
  <c r="E231" i="81" s="1"/>
  <c r="Q211" i="81"/>
  <c r="K70" i="81"/>
  <c r="AA70" i="81"/>
  <c r="E333" i="81"/>
  <c r="E385" i="81" s="1" a="1"/>
  <c r="E385" i="81" s="1"/>
  <c r="F332" i="81"/>
  <c r="F382" i="81" s="1" a="1"/>
  <c r="F382" i="81" s="1"/>
  <c r="F211" i="81"/>
  <c r="V211" i="81"/>
  <c r="L212" i="81"/>
  <c r="AB212" i="81"/>
  <c r="R213" i="81"/>
  <c r="R227" i="81" s="1"/>
  <c r="H215" i="81"/>
  <c r="X215" i="81"/>
  <c r="T217" i="81"/>
  <c r="K232" i="81"/>
  <c r="Y221" i="81"/>
  <c r="Y235" i="81" s="1"/>
  <c r="J217" i="81"/>
  <c r="X221" i="81"/>
  <c r="X235" i="81" s="1"/>
  <c r="AA217" i="81"/>
  <c r="I217" i="81"/>
  <c r="Y213" i="81"/>
  <c r="Y227" i="81" s="1"/>
  <c r="I213" i="81"/>
  <c r="I227" i="81" s="1"/>
  <c r="W221" i="81"/>
  <c r="W235" i="81" s="1"/>
  <c r="Z217" i="81"/>
  <c r="H217" i="81"/>
  <c r="Y217" i="81"/>
  <c r="G217" i="81"/>
  <c r="W213" i="81"/>
  <c r="W227" i="81" s="1"/>
  <c r="G213" i="81"/>
  <c r="G227" i="81" s="1"/>
  <c r="G211" i="81"/>
  <c r="W211" i="81"/>
  <c r="S213" i="81"/>
  <c r="S227" i="81" s="1"/>
  <c r="I215" i="81"/>
  <c r="U217" i="81"/>
  <c r="AA219" i="81"/>
  <c r="G221" i="81"/>
  <c r="G235" i="81" s="1"/>
  <c r="AA232" i="81"/>
  <c r="U211" i="81"/>
  <c r="E201" i="81"/>
  <c r="F201" i="81" s="1"/>
  <c r="G201" i="81" s="1"/>
  <c r="H201" i="81" s="1"/>
  <c r="I201" i="81" s="1"/>
  <c r="J201" i="81" s="1"/>
  <c r="K201" i="81" s="1"/>
  <c r="L201" i="81" s="1"/>
  <c r="M201" i="81" s="1"/>
  <c r="N201" i="81" s="1"/>
  <c r="O201" i="81" s="1"/>
  <c r="P201" i="81" s="1"/>
  <c r="Q201" i="81" s="1"/>
  <c r="R201" i="81" s="1"/>
  <c r="S201" i="81" s="1"/>
  <c r="T201" i="81" s="1"/>
  <c r="U201" i="81" s="1"/>
  <c r="V201" i="81" s="1"/>
  <c r="W201" i="81" s="1"/>
  <c r="X201" i="81" s="1"/>
  <c r="Y201" i="81" s="1"/>
  <c r="Z201" i="81" s="1"/>
  <c r="AA201" i="81" s="1"/>
  <c r="AB201" i="81" s="1"/>
  <c r="AC201" i="81" s="1"/>
  <c r="AD201" i="81" s="1"/>
  <c r="F197" i="81"/>
  <c r="G197" i="81" s="1"/>
  <c r="H197" i="81" s="1"/>
  <c r="I197" i="81" s="1"/>
  <c r="J197" i="81" s="1"/>
  <c r="K197" i="81" s="1"/>
  <c r="L197" i="81" s="1"/>
  <c r="M197" i="81" s="1"/>
  <c r="M258" i="81" s="1" a="1"/>
  <c r="M258" i="81" s="1"/>
  <c r="R218" i="81"/>
  <c r="R232" i="81" s="1"/>
  <c r="R214" i="81"/>
  <c r="R228" i="81" s="1"/>
  <c r="H211" i="81"/>
  <c r="X211" i="81"/>
  <c r="T213" i="81"/>
  <c r="T227" i="81" s="1"/>
  <c r="J215" i="81"/>
  <c r="F217" i="81"/>
  <c r="V217" i="81"/>
  <c r="AB219" i="81"/>
  <c r="R220" i="81"/>
  <c r="H221" i="81"/>
  <c r="H235" i="81" s="1"/>
  <c r="G219" i="81"/>
  <c r="E211" i="81"/>
  <c r="S228" i="81"/>
  <c r="K215" i="81"/>
  <c r="AA215" i="81"/>
  <c r="I221" i="81"/>
  <c r="I235" i="81" s="1"/>
  <c r="AC219" i="81"/>
  <c r="T357" i="81"/>
  <c r="T218" i="81"/>
  <c r="T232" i="81" s="1"/>
  <c r="T214" i="81"/>
  <c r="T228" i="81" s="1"/>
  <c r="Z211" i="81"/>
  <c r="F213" i="81"/>
  <c r="F227" i="81" s="1"/>
  <c r="V213" i="81"/>
  <c r="V227" i="81" s="1"/>
  <c r="L215" i="81"/>
  <c r="AB215" i="81"/>
  <c r="X217" i="81"/>
  <c r="AD219" i="81"/>
  <c r="T220" i="81"/>
  <c r="Z221" i="81"/>
  <c r="Z235" i="81" s="1"/>
  <c r="I211" i="81"/>
  <c r="J221" i="81"/>
  <c r="J235" i="81" s="1"/>
  <c r="R215" i="81"/>
  <c r="H216" i="81"/>
  <c r="X216" i="81"/>
  <c r="N217" i="81"/>
  <c r="AD217" i="81"/>
  <c r="T219" i="81"/>
  <c r="J220" i="81"/>
  <c r="Z220" i="81"/>
  <c r="P221" i="81"/>
  <c r="P235" i="81" s="1"/>
  <c r="J214" i="81"/>
  <c r="J228" i="81" s="1"/>
  <c r="AA214" i="81"/>
  <c r="AA228" i="81" s="1"/>
  <c r="N218" i="81"/>
  <c r="N232" i="81" s="1"/>
  <c r="O253" i="81" a="1"/>
  <c r="O253" i="81" s="1"/>
  <c r="AC254" i="81" a="1"/>
  <c r="AC254" i="81" s="1"/>
  <c r="AA256" i="81" a="1"/>
  <c r="AA256" i="81" s="1"/>
  <c r="M122" i="81"/>
  <c r="M352" i="81" s="1"/>
  <c r="AC122" i="81"/>
  <c r="L220" i="81"/>
  <c r="AB220" i="81"/>
  <c r="R221" i="81"/>
  <c r="R235" i="81" s="1"/>
  <c r="E194" i="81"/>
  <c r="F194" i="81" s="1"/>
  <c r="G194" i="81" s="1"/>
  <c r="H194" i="81" s="1"/>
  <c r="I194" i="81" s="1"/>
  <c r="J194" i="81" s="1"/>
  <c r="K194" i="81" s="1"/>
  <c r="L194" i="81" s="1"/>
  <c r="M194" i="81" s="1"/>
  <c r="N194" i="81" s="1"/>
  <c r="O194" i="81" s="1"/>
  <c r="P194" i="81" s="1"/>
  <c r="Q194" i="81" s="1"/>
  <c r="R194" i="81" s="1"/>
  <c r="L214" i="81"/>
  <c r="L228" i="81" s="1"/>
  <c r="AD214" i="81"/>
  <c r="AD228" i="81" s="1"/>
  <c r="P218" i="81"/>
  <c r="P232" i="81" s="1"/>
  <c r="P253" i="81" a="1"/>
  <c r="P253" i="81" s="1"/>
  <c r="AC220" i="81"/>
  <c r="S221" i="81"/>
  <c r="S235" i="81" s="1"/>
  <c r="O216" i="81"/>
  <c r="Q218" i="81"/>
  <c r="Q232" i="81" s="1"/>
  <c r="E220" i="81"/>
  <c r="K252" i="81" a="1"/>
  <c r="K252" i="81" s="1"/>
  <c r="Y253" i="81" a="1"/>
  <c r="Y253" i="81" s="1"/>
  <c r="Q255" i="81" a="1"/>
  <c r="Q255" i="81" s="1"/>
  <c r="E257" i="81" a="1"/>
  <c r="E257" i="81" s="1"/>
  <c r="E274" i="81" a="1"/>
  <c r="E274" i="81" s="1"/>
  <c r="H219" i="81"/>
  <c r="X219" i="81"/>
  <c r="AD220" i="81"/>
  <c r="T221" i="81"/>
  <c r="T235" i="81" s="1"/>
  <c r="F199" i="81"/>
  <c r="G199" i="81" s="1"/>
  <c r="H199" i="81" s="1"/>
  <c r="I199" i="81" s="1"/>
  <c r="J199" i="81" s="1"/>
  <c r="K199" i="81" s="1"/>
  <c r="L199" i="81" s="1"/>
  <c r="M199" i="81" s="1"/>
  <c r="N199" i="81" s="1"/>
  <c r="O199" i="81" s="1"/>
  <c r="P199" i="81" s="1"/>
  <c r="Q199" i="81" s="1"/>
  <c r="R199" i="81" s="1"/>
  <c r="S199" i="81" s="1"/>
  <c r="T199" i="81" s="1"/>
  <c r="U199" i="81" s="1"/>
  <c r="V199" i="81" s="1"/>
  <c r="W199" i="81" s="1"/>
  <c r="X199" i="81" s="1"/>
  <c r="Y199" i="81" s="1"/>
  <c r="Z199" i="81" s="1"/>
  <c r="AA199" i="81" s="1"/>
  <c r="AB199" i="81" s="1"/>
  <c r="AC199" i="81" s="1"/>
  <c r="AD199" i="81" s="1"/>
  <c r="AD274" i="81" s="1" a="1"/>
  <c r="AD274" i="81" s="1"/>
  <c r="P216" i="81"/>
  <c r="S218" i="81"/>
  <c r="S232" i="81" s="1"/>
  <c r="F220" i="81"/>
  <c r="N252" i="81" a="1"/>
  <c r="N252" i="81" s="1"/>
  <c r="AA253" i="81" a="1"/>
  <c r="AA253" i="81" s="1"/>
  <c r="Q216" i="81"/>
  <c r="U218" i="81"/>
  <c r="U232" i="81" s="1"/>
  <c r="G220" i="81"/>
  <c r="AB253" i="81" a="1"/>
  <c r="AB253" i="81" s="1"/>
  <c r="G322" i="81"/>
  <c r="G323" i="81"/>
  <c r="G324" i="81"/>
  <c r="W322" i="81"/>
  <c r="W323" i="81"/>
  <c r="W324" i="81"/>
  <c r="M327" i="81"/>
  <c r="M326" i="81"/>
  <c r="M328" i="81"/>
  <c r="AC327" i="81"/>
  <c r="AC359" i="81" s="1"/>
  <c r="AC326" i="81"/>
  <c r="AC328" i="81"/>
  <c r="J219" i="81"/>
  <c r="Z219" i="81"/>
  <c r="F221" i="81"/>
  <c r="F235" i="81" s="1"/>
  <c r="V221" i="81"/>
  <c r="V235" i="81" s="1"/>
  <c r="H246" i="81" a="1"/>
  <c r="H246" i="81" s="1"/>
  <c r="L246" i="81" a="1"/>
  <c r="L246" i="81" s="1"/>
  <c r="Z251" i="81" a="1"/>
  <c r="Z251" i="81" s="1"/>
  <c r="R251" i="81" a="1"/>
  <c r="R251" i="81" s="1"/>
  <c r="J251" i="81" a="1"/>
  <c r="J251" i="81" s="1"/>
  <c r="U251" i="81" a="1"/>
  <c r="U251" i="81" s="1"/>
  <c r="AC251" i="81" a="1"/>
  <c r="AC251" i="81" s="1"/>
  <c r="T251" i="81" a="1"/>
  <c r="T251" i="81" s="1"/>
  <c r="K251" i="81" a="1"/>
  <c r="K251" i="81" s="1"/>
  <c r="Y251" i="81" a="1"/>
  <c r="Y251" i="81" s="1"/>
  <c r="P251" i="81" a="1"/>
  <c r="P251" i="81" s="1"/>
  <c r="V251" i="81" a="1"/>
  <c r="V251" i="81" s="1"/>
  <c r="M251" i="81" a="1"/>
  <c r="M251" i="81" s="1"/>
  <c r="AD251" i="81" a="1"/>
  <c r="AD251" i="81" s="1"/>
  <c r="X251" i="81" a="1"/>
  <c r="X251" i="81" s="1"/>
  <c r="W251" i="81" a="1"/>
  <c r="W251" i="81" s="1"/>
  <c r="I251" i="81" a="1"/>
  <c r="I251" i="81" s="1"/>
  <c r="H251" i="81" a="1"/>
  <c r="H251" i="81" s="1"/>
  <c r="S251" i="81" a="1"/>
  <c r="S251" i="81" s="1"/>
  <c r="G251" i="81" a="1"/>
  <c r="G251" i="81" s="1"/>
  <c r="F251" i="81" a="1"/>
  <c r="F251" i="81" s="1"/>
  <c r="AA251" i="81" a="1"/>
  <c r="AA251" i="81" s="1"/>
  <c r="N251" i="81" a="1"/>
  <c r="N251" i="81" s="1"/>
  <c r="L251" i="81" a="1"/>
  <c r="L251" i="81" s="1"/>
  <c r="O252" i="81" a="1"/>
  <c r="O252" i="81" s="1"/>
  <c r="S255" i="81" a="1"/>
  <c r="S255" i="81" s="1"/>
  <c r="R122" i="81"/>
  <c r="E218" i="81"/>
  <c r="E232" i="81" s="1"/>
  <c r="W218" i="81"/>
  <c r="W232" i="81" s="1"/>
  <c r="E246" i="81" a="1"/>
  <c r="E246" i="81" s="1"/>
  <c r="P248" i="81" a="1"/>
  <c r="P248" i="81" s="1"/>
  <c r="E251" i="81" a="1"/>
  <c r="E251" i="81" s="1"/>
  <c r="P252" i="81" a="1"/>
  <c r="P252" i="81" s="1"/>
  <c r="X257" i="81" a="1"/>
  <c r="X257" i="81" s="1"/>
  <c r="S122" i="81"/>
  <c r="S353" i="81" s="1"/>
  <c r="E193" i="81"/>
  <c r="F193" i="81" s="1"/>
  <c r="G193" i="81" s="1"/>
  <c r="H193" i="81" s="1"/>
  <c r="J193" i="81" s="1"/>
  <c r="K193" i="81" s="1"/>
  <c r="L193" i="81" s="1"/>
  <c r="M193" i="81" s="1"/>
  <c r="M244" i="81" s="1" a="1"/>
  <c r="M244" i="81" s="1"/>
  <c r="X218" i="81"/>
  <c r="X232" i="81" s="1"/>
  <c r="J241" i="81" a="1"/>
  <c r="J241" i="81" s="1"/>
  <c r="K247" i="81" a="1"/>
  <c r="K247" i="81" s="1"/>
  <c r="Y252" i="81" a="1"/>
  <c r="Y252" i="81" s="1"/>
  <c r="T255" i="81" a="1"/>
  <c r="T255" i="81" s="1"/>
  <c r="Y257" i="81" a="1"/>
  <c r="Y257" i="81" s="1"/>
  <c r="P276" i="81" a="1"/>
  <c r="P276" i="81" s="1"/>
  <c r="Z214" i="81"/>
  <c r="Z228" i="81" s="1"/>
  <c r="E198" i="81"/>
  <c r="G218" i="81"/>
  <c r="G232" i="81" s="1"/>
  <c r="Y218" i="81"/>
  <c r="Y232" i="81" s="1"/>
  <c r="F246" i="81" a="1"/>
  <c r="F246" i="81" s="1"/>
  <c r="AA252" i="81" a="1"/>
  <c r="AA252" i="81" s="1"/>
  <c r="E260" i="81" a="1"/>
  <c r="E260" i="81" s="1"/>
  <c r="K260" i="81" a="1"/>
  <c r="K260" i="81" s="1"/>
  <c r="P292" i="81" a="1"/>
  <c r="P292" i="81" s="1"/>
  <c r="U122" i="81"/>
  <c r="U355" i="81" s="1"/>
  <c r="H218" i="81"/>
  <c r="H232" i="81" s="1"/>
  <c r="Z218" i="81"/>
  <c r="Z232" i="81" s="1"/>
  <c r="O251" i="81" a="1"/>
  <c r="O251" i="81" s="1"/>
  <c r="F256" i="81" a="1"/>
  <c r="F256" i="81" s="1"/>
  <c r="V276" i="81" a="1"/>
  <c r="V276" i="81" s="1"/>
  <c r="Q292" i="81" a="1"/>
  <c r="Q292" i="81" s="1"/>
  <c r="F122" i="81"/>
  <c r="F352" i="81" s="1"/>
  <c r="V122" i="81"/>
  <c r="V357" i="81" s="1"/>
  <c r="AB214" i="81"/>
  <c r="AB228" i="81" s="1"/>
  <c r="I218" i="81"/>
  <c r="I232" i="81" s="1"/>
  <c r="O246" i="81" a="1"/>
  <c r="O246" i="81" s="1"/>
  <c r="G250" i="81" a="1"/>
  <c r="G250" i="81" s="1"/>
  <c r="AB252" i="81" a="1"/>
  <c r="AB252" i="81" s="1"/>
  <c r="M254" i="81" a="1"/>
  <c r="M254" i="81" s="1"/>
  <c r="Y292" i="81" a="1"/>
  <c r="Y292" i="81" s="1"/>
  <c r="G122" i="81"/>
  <c r="G357" i="81" s="1"/>
  <c r="W122" i="81"/>
  <c r="W351" i="81" s="1"/>
  <c r="V220" i="81"/>
  <c r="L221" i="81"/>
  <c r="L235" i="81" s="1"/>
  <c r="AB221" i="81"/>
  <c r="AB235" i="81" s="1"/>
  <c r="AB218" i="81"/>
  <c r="AB232" i="81" s="1"/>
  <c r="K245" i="81" a="1"/>
  <c r="K245" i="81" s="1"/>
  <c r="Q251" i="81" a="1"/>
  <c r="Q251" i="81" s="1"/>
  <c r="AC252" i="81" a="1"/>
  <c r="AC252" i="81" s="1"/>
  <c r="J256" i="81" a="1"/>
  <c r="J256" i="81" s="1"/>
  <c r="AB292" i="81" a="1"/>
  <c r="AB292" i="81" s="1"/>
  <c r="H122" i="81"/>
  <c r="H354" i="81" s="1"/>
  <c r="X350" i="81"/>
  <c r="W220" i="81"/>
  <c r="M221" i="81"/>
  <c r="M235" i="81" s="1"/>
  <c r="AC221" i="81"/>
  <c r="AC235" i="81" s="1"/>
  <c r="P246" i="81" a="1"/>
  <c r="P246" i="81" s="1"/>
  <c r="H250" i="81" a="1"/>
  <c r="H250" i="81" s="1"/>
  <c r="L253" i="81" a="1"/>
  <c r="L253" i="81" s="1"/>
  <c r="K256" i="81" a="1"/>
  <c r="K256" i="81" s="1"/>
  <c r="AB414" i="81" a="1"/>
  <c r="AB414" i="81" s="1"/>
  <c r="T414" i="81" a="1"/>
  <c r="T414" i="81" s="1"/>
  <c r="L414" i="81" a="1"/>
  <c r="L414" i="81" s="1"/>
  <c r="Y414" i="81" a="1"/>
  <c r="Y414" i="81" s="1"/>
  <c r="Q414" i="81" a="1"/>
  <c r="Q414" i="81" s="1"/>
  <c r="I414" i="81" a="1"/>
  <c r="I414" i="81" s="1"/>
  <c r="W414" i="81" a="1"/>
  <c r="W414" i="81" s="1"/>
  <c r="O414" i="81" a="1"/>
  <c r="O414" i="81" s="1"/>
  <c r="G414" i="81" a="1"/>
  <c r="G414" i="81" s="1"/>
  <c r="AD414" i="81" a="1"/>
  <c r="AD414" i="81" s="1"/>
  <c r="V414" i="81" a="1"/>
  <c r="V414" i="81" s="1"/>
  <c r="N414" i="81" a="1"/>
  <c r="N414" i="81" s="1"/>
  <c r="F414" i="81" a="1"/>
  <c r="F414" i="81" s="1"/>
  <c r="AC414" i="81" a="1"/>
  <c r="AC414" i="81" s="1"/>
  <c r="AA414" i="81" a="1"/>
  <c r="AA414" i="81" s="1"/>
  <c r="W395" i="81" a="1"/>
  <c r="W395" i="81" s="1"/>
  <c r="K414" i="81" a="1"/>
  <c r="K414" i="81" s="1"/>
  <c r="J414" i="81" a="1"/>
  <c r="J414" i="81" s="1"/>
  <c r="AA395" i="81" a="1"/>
  <c r="AA395" i="81" s="1"/>
  <c r="R395" i="81" a="1"/>
  <c r="R395" i="81" s="1"/>
  <c r="J395" i="81" a="1"/>
  <c r="J395" i="81" s="1"/>
  <c r="Z414" i="81" a="1"/>
  <c r="Z414" i="81" s="1"/>
  <c r="V395" i="81" a="1"/>
  <c r="V395" i="81" s="1"/>
  <c r="M395" i="81" a="1"/>
  <c r="M395" i="81" s="1"/>
  <c r="E414" i="81" a="1"/>
  <c r="E414" i="81" s="1"/>
  <c r="AD395" i="81" a="1"/>
  <c r="AD395" i="81" s="1"/>
  <c r="T395" i="81" a="1"/>
  <c r="T395" i="81" s="1"/>
  <c r="K395" i="81" a="1"/>
  <c r="K395" i="81" s="1"/>
  <c r="H414" i="81" a="1"/>
  <c r="H414" i="81" s="1"/>
  <c r="AB395" i="81" a="1"/>
  <c r="AB395" i="81" s="1"/>
  <c r="O395" i="81" a="1"/>
  <c r="O395" i="81" s="1"/>
  <c r="X414" i="81" a="1"/>
  <c r="X414" i="81" s="1"/>
  <c r="P414" i="81" a="1"/>
  <c r="P414" i="81" s="1"/>
  <c r="Y395" i="81" a="1"/>
  <c r="Y395" i="81" s="1"/>
  <c r="H395" i="81" a="1"/>
  <c r="H395" i="81" s="1"/>
  <c r="M414" i="81" a="1"/>
  <c r="M414" i="81" s="1"/>
  <c r="X395" i="81" a="1"/>
  <c r="X395" i="81" s="1"/>
  <c r="G395" i="81" a="1"/>
  <c r="G395" i="81" s="1"/>
  <c r="U395" i="81" a="1"/>
  <c r="U395" i="81" s="1"/>
  <c r="F395" i="81" a="1"/>
  <c r="F395" i="81" s="1"/>
  <c r="S395" i="81" a="1"/>
  <c r="S395" i="81" s="1"/>
  <c r="P395" i="81" a="1"/>
  <c r="P395" i="81" s="1"/>
  <c r="U414" i="81" a="1"/>
  <c r="U414" i="81" s="1"/>
  <c r="S414" i="81" a="1"/>
  <c r="S414" i="81" s="1"/>
  <c r="L395" i="81" a="1"/>
  <c r="L395" i="81" s="1"/>
  <c r="R414" i="81" a="1"/>
  <c r="R414" i="81" s="1"/>
  <c r="Z395" i="81" a="1"/>
  <c r="Z395" i="81" s="1"/>
  <c r="Q395" i="81" a="1"/>
  <c r="Q395" i="81" s="1"/>
  <c r="N395" i="81" a="1"/>
  <c r="N395" i="81" s="1"/>
  <c r="I395" i="81" a="1"/>
  <c r="I395" i="81" s="1"/>
  <c r="E395" i="81" a="1"/>
  <c r="E395" i="81" s="1"/>
  <c r="E380" i="81" a="1"/>
  <c r="E380" i="81" s="1"/>
  <c r="E379" i="81" a="1"/>
  <c r="E379" i="81" s="1"/>
  <c r="E378" i="81" a="1"/>
  <c r="E378" i="81" s="1"/>
  <c r="AC395" i="81" a="1"/>
  <c r="AC395" i="81" s="1"/>
  <c r="I294" i="81" a="1"/>
  <c r="I294" i="81" s="1"/>
  <c r="AB276" i="81" a="1"/>
  <c r="AB276" i="81" s="1"/>
  <c r="K276" i="81" a="1"/>
  <c r="K276" i="81" s="1"/>
  <c r="Q294" i="81" a="1"/>
  <c r="Q294" i="81" s="1"/>
  <c r="E281" i="81" a="1"/>
  <c r="E281" i="81" s="1"/>
  <c r="R276" i="81" a="1"/>
  <c r="R276" i="81" s="1"/>
  <c r="E271" i="81" a="1"/>
  <c r="E271" i="81" s="1"/>
  <c r="Z276" i="81" a="1"/>
  <c r="Z276" i="81" s="1"/>
  <c r="I276" i="81" a="1"/>
  <c r="I276" i="81" s="1"/>
  <c r="K281" i="81" a="1"/>
  <c r="K281" i="81" s="1"/>
  <c r="X276" i="81" a="1"/>
  <c r="X276" i="81" s="1"/>
  <c r="G276" i="81" a="1"/>
  <c r="G276" i="81" s="1"/>
  <c r="X294" i="81" a="1"/>
  <c r="X294" i="81" s="1"/>
  <c r="K293" i="81" a="1"/>
  <c r="K293" i="81" s="1"/>
  <c r="S290" i="81" a="1"/>
  <c r="S290" i="81" s="1"/>
  <c r="T294" i="81" a="1"/>
  <c r="T294" i="81" s="1"/>
  <c r="E294" i="81" a="1"/>
  <c r="E294" i="81" s="1"/>
  <c r="E293" i="81" a="1"/>
  <c r="E293" i="81" s="1"/>
  <c r="T290" i="81" a="1"/>
  <c r="T290" i="81" s="1"/>
  <c r="H290" i="81" a="1"/>
  <c r="H290" i="81" s="1"/>
  <c r="AC281" i="81" a="1"/>
  <c r="AC281" i="81" s="1"/>
  <c r="G281" i="81" a="1"/>
  <c r="G281" i="81" s="1"/>
  <c r="N279" i="81" a="1"/>
  <c r="N279" i="81" s="1"/>
  <c r="AA276" i="81" a="1"/>
  <c r="AA276" i="81" s="1"/>
  <c r="P257" i="81" a="1"/>
  <c r="P257" i="81" s="1"/>
  <c r="E250" i="81" a="1"/>
  <c r="E250" i="81" s="1"/>
  <c r="AB293" i="81" a="1"/>
  <c r="AB293" i="81" s="1"/>
  <c r="AC294" i="81" a="1"/>
  <c r="AC294" i="81" s="1"/>
  <c r="AB294" i="81" a="1"/>
  <c r="AB294" i="81" s="1"/>
  <c r="AA293" i="81" a="1"/>
  <c r="AA293" i="81" s="1"/>
  <c r="L293" i="81" a="1"/>
  <c r="L293" i="81" s="1"/>
  <c r="Y294" i="81" a="1"/>
  <c r="Y294" i="81" s="1"/>
  <c r="X293" i="81" a="1"/>
  <c r="X293" i="81" s="1"/>
  <c r="Y290" i="81" a="1"/>
  <c r="Y290" i="81" s="1"/>
  <c r="L290" i="81" a="1"/>
  <c r="L290" i="81" s="1"/>
  <c r="AA289" i="81" a="1"/>
  <c r="AA289" i="81" s="1"/>
  <c r="T293" i="81" a="1"/>
  <c r="T293" i="81" s="1"/>
  <c r="W290" i="81" a="1"/>
  <c r="W290" i="81" s="1"/>
  <c r="S281" i="81" a="1"/>
  <c r="S281" i="81" s="1"/>
  <c r="AB279" i="81" a="1"/>
  <c r="AB279" i="81" s="1"/>
  <c r="E279" i="81" a="1"/>
  <c r="E279" i="81" s="1"/>
  <c r="AC276" i="81" a="1"/>
  <c r="AC276" i="81" s="1"/>
  <c r="Q276" i="81" a="1"/>
  <c r="Q276" i="81" s="1"/>
  <c r="U294" i="81" a="1"/>
  <c r="U294" i="81" s="1"/>
  <c r="H294" i="81" a="1"/>
  <c r="H294" i="81" s="1"/>
  <c r="G293" i="81" a="1"/>
  <c r="G293" i="81" s="1"/>
  <c r="I290" i="81" a="1"/>
  <c r="I290" i="81" s="1"/>
  <c r="Y289" i="81" a="1"/>
  <c r="Y289" i="81" s="1"/>
  <c r="K289" i="81" a="1"/>
  <c r="K289" i="81" s="1"/>
  <c r="S293" i="81" a="1"/>
  <c r="S293" i="81" s="1"/>
  <c r="R281" i="81" a="1"/>
  <c r="R281" i="81" s="1"/>
  <c r="AA279" i="81" a="1"/>
  <c r="AA279" i="81" s="1"/>
  <c r="O276" i="81" a="1"/>
  <c r="O276" i="81" s="1"/>
  <c r="E268" i="81" a="1"/>
  <c r="E268" i="81" s="1"/>
  <c r="J293" i="81" a="1"/>
  <c r="J293" i="81" s="1"/>
  <c r="J279" i="81" a="1"/>
  <c r="J279" i="81" s="1"/>
  <c r="G277" i="81" a="1"/>
  <c r="G277" i="81" s="1"/>
  <c r="F276" i="81" a="1"/>
  <c r="F276" i="81" s="1"/>
  <c r="E263" i="81" a="1"/>
  <c r="E263" i="81" s="1"/>
  <c r="L262" i="81" a="1"/>
  <c r="L262" i="81" s="1"/>
  <c r="R290" i="81" a="1"/>
  <c r="R290" i="81" s="1"/>
  <c r="F289" i="81" a="1"/>
  <c r="F289" i="81" s="1"/>
  <c r="AA281" i="81" a="1"/>
  <c r="AA281" i="81" s="1"/>
  <c r="N281" i="81" a="1"/>
  <c r="N281" i="81" s="1"/>
  <c r="V279" i="81" a="1"/>
  <c r="V279" i="81" s="1"/>
  <c r="T277" i="81" a="1"/>
  <c r="T277" i="81" s="1"/>
  <c r="T276" i="81" a="1"/>
  <c r="T276" i="81" s="1"/>
  <c r="E276" i="81" a="1"/>
  <c r="E276" i="81" s="1"/>
  <c r="E272" i="81" a="1"/>
  <c r="E272" i="81" s="1"/>
  <c r="H293" i="81" a="1"/>
  <c r="H293" i="81" s="1"/>
  <c r="Z289" i="81" a="1"/>
  <c r="Z289" i="81" s="1"/>
  <c r="U279" i="81" a="1"/>
  <c r="U279" i="81" s="1"/>
  <c r="E277" i="81" a="1"/>
  <c r="E277" i="81" s="1"/>
  <c r="S276" i="81" a="1"/>
  <c r="S276" i="81" s="1"/>
  <c r="AC293" i="81" a="1"/>
  <c r="AC293" i="81" s="1"/>
  <c r="Q290" i="81" a="1"/>
  <c r="Q290" i="81" s="1"/>
  <c r="Z281" i="81" a="1"/>
  <c r="Z281" i="81" s="1"/>
  <c r="AC271" i="81" a="1"/>
  <c r="AC271" i="81" s="1"/>
  <c r="E266" i="81" a="1"/>
  <c r="E266" i="81" s="1"/>
  <c r="W294" i="81" a="1"/>
  <c r="W294" i="81" s="1"/>
  <c r="R289" i="81" a="1"/>
  <c r="R289" i="81" s="1"/>
  <c r="W281" i="81" a="1"/>
  <c r="W281" i="81" s="1"/>
  <c r="H281" i="81" a="1"/>
  <c r="H281" i="81" s="1"/>
  <c r="AC277" i="81" a="1"/>
  <c r="AC277" i="81" s="1"/>
  <c r="M276" i="81" a="1"/>
  <c r="M276" i="81" s="1"/>
  <c r="S294" i="81" a="1"/>
  <c r="S294" i="81" s="1"/>
  <c r="J290" i="81" a="1"/>
  <c r="J290" i="81" s="1"/>
  <c r="Q289" i="81" a="1"/>
  <c r="Q289" i="81" s="1"/>
  <c r="F281" i="81" a="1"/>
  <c r="F281" i="81" s="1"/>
  <c r="R279" i="81" a="1"/>
  <c r="R279" i="81" s="1"/>
  <c r="R293" i="81" a="1"/>
  <c r="R293" i="81" s="1"/>
  <c r="AC290" i="81" a="1"/>
  <c r="AC290" i="81" s="1"/>
  <c r="G290" i="81" a="1"/>
  <c r="G290" i="81" s="1"/>
  <c r="O289" i="81" a="1"/>
  <c r="O289" i="81" s="1"/>
  <c r="AC279" i="81" a="1"/>
  <c r="AC279" i="81" s="1"/>
  <c r="P294" i="81" a="1"/>
  <c r="P294" i="81" s="1"/>
  <c r="AA290" i="81" a="1"/>
  <c r="AA290" i="81" s="1"/>
  <c r="F290" i="81" a="1"/>
  <c r="F290" i="81" s="1"/>
  <c r="K277" i="81" a="1"/>
  <c r="K277" i="81" s="1"/>
  <c r="W276" i="81" a="1"/>
  <c r="W276" i="81" s="1"/>
  <c r="M294" i="81" a="1"/>
  <c r="M294" i="81" s="1"/>
  <c r="P293" i="81" a="1"/>
  <c r="P293" i="81" s="1"/>
  <c r="Z290" i="81" a="1"/>
  <c r="Z290" i="81" s="1"/>
  <c r="E290" i="81" a="1"/>
  <c r="E290" i="81" s="1"/>
  <c r="M289" i="81" a="1"/>
  <c r="M289" i="81" s="1"/>
  <c r="Q281" i="81" a="1"/>
  <c r="Q281" i="81" s="1"/>
  <c r="L279" i="81" a="1"/>
  <c r="L279" i="81" s="1"/>
  <c r="Z277" i="81" a="1"/>
  <c r="Z277" i="81" s="1"/>
  <c r="J276" i="81" a="1"/>
  <c r="J276" i="81" s="1"/>
  <c r="X279" i="81" a="1"/>
  <c r="X279" i="81" s="1"/>
  <c r="H276" i="81" a="1"/>
  <c r="H276" i="81" s="1"/>
  <c r="L257" i="81" a="1"/>
  <c r="L257" i="81" s="1"/>
  <c r="AD252" i="81" a="1"/>
  <c r="AD252" i="81" s="1"/>
  <c r="U252" i="81" a="1"/>
  <c r="U252" i="81" s="1"/>
  <c r="L252" i="81" a="1"/>
  <c r="L252" i="81" s="1"/>
  <c r="Z291" i="81" a="1"/>
  <c r="Z291" i="81" s="1"/>
  <c r="AD289" i="81" a="1"/>
  <c r="AD289" i="81" s="1"/>
  <c r="AA280" i="81" a="1"/>
  <c r="AA280" i="81" s="1"/>
  <c r="T279" i="81" a="1"/>
  <c r="T279" i="81" s="1"/>
  <c r="Z271" i="81" a="1"/>
  <c r="Z271" i="81" s="1"/>
  <c r="E270" i="81" a="1"/>
  <c r="E270" i="81" s="1"/>
  <c r="U257" i="81" a="1"/>
  <c r="U257" i="81" s="1"/>
  <c r="K257" i="81" a="1"/>
  <c r="K257" i="81" s="1"/>
  <c r="R256" i="81" a="1"/>
  <c r="R256" i="81" s="1"/>
  <c r="AB289" i="81" a="1"/>
  <c r="AB289" i="81" s="1"/>
  <c r="U280" i="81" a="1"/>
  <c r="U280" i="81" s="1"/>
  <c r="I277" i="81" a="1"/>
  <c r="I277" i="81" s="1"/>
  <c r="Y281" i="81" a="1"/>
  <c r="Y281" i="81" s="1"/>
  <c r="P279" i="81" a="1"/>
  <c r="P279" i="81" s="1"/>
  <c r="S273" i="81" a="1"/>
  <c r="S273" i="81" s="1"/>
  <c r="AC257" i="81" a="1"/>
  <c r="AC257" i="81" s="1"/>
  <c r="S257" i="81" a="1"/>
  <c r="S257" i="81" s="1"/>
  <c r="Z256" i="81" a="1"/>
  <c r="Z256" i="81" s="1"/>
  <c r="P256" i="81" a="1"/>
  <c r="P256" i="81" s="1"/>
  <c r="S289" i="81" a="1"/>
  <c r="S289" i="81" s="1"/>
  <c r="AD282" i="81" a="1"/>
  <c r="AD282" i="81" s="1"/>
  <c r="X281" i="81" a="1"/>
  <c r="X281" i="81" s="1"/>
  <c r="R280" i="81" a="1"/>
  <c r="R280" i="81" s="1"/>
  <c r="U271" i="81" a="1"/>
  <c r="U271" i="81" s="1"/>
  <c r="I291" i="81" a="1"/>
  <c r="I291" i="81" s="1"/>
  <c r="U281" i="81" a="1"/>
  <c r="U281" i="81" s="1"/>
  <c r="O280" i="81" a="1"/>
  <c r="O280" i="81" s="1"/>
  <c r="K279" i="81" a="1"/>
  <c r="K279" i="81" s="1"/>
  <c r="AD276" i="81" a="1"/>
  <c r="AD276" i="81" s="1"/>
  <c r="O272" i="81" a="1"/>
  <c r="O272" i="81" s="1"/>
  <c r="X270" i="81" a="1"/>
  <c r="X270" i="81" s="1"/>
  <c r="AB257" i="81" a="1"/>
  <c r="AB257" i="81" s="1"/>
  <c r="R257" i="81" a="1"/>
  <c r="R257" i="81" s="1"/>
  <c r="O256" i="81" a="1"/>
  <c r="O256" i="81" s="1"/>
  <c r="E256" i="81" a="1"/>
  <c r="E256" i="81" s="1"/>
  <c r="AA294" i="81" a="1"/>
  <c r="AA294" i="81" s="1"/>
  <c r="AD292" i="81" a="1"/>
  <c r="AD292" i="81" s="1"/>
  <c r="M280" i="81" a="1"/>
  <c r="M280" i="81" s="1"/>
  <c r="M273" i="81" a="1"/>
  <c r="M273" i="81" s="1"/>
  <c r="P271" i="81" a="1"/>
  <c r="P271" i="81" s="1"/>
  <c r="AA257" i="81" a="1"/>
  <c r="AA257" i="81" s="1"/>
  <c r="H257" i="81" a="1"/>
  <c r="H257" i="81" s="1"/>
  <c r="S254" i="81" a="1"/>
  <c r="S254" i="81" s="1"/>
  <c r="I254" i="81" a="1"/>
  <c r="I254" i="81" s="1"/>
  <c r="Z252" i="81" a="1"/>
  <c r="Z252" i="81" s="1"/>
  <c r="Q252" i="81" a="1"/>
  <c r="Q252" i="81" s="1"/>
  <c r="H252" i="81" a="1"/>
  <c r="H252" i="81" s="1"/>
  <c r="I289" i="81" a="1"/>
  <c r="I289" i="81" s="1"/>
  <c r="P281" i="81" a="1"/>
  <c r="P281" i="81" s="1"/>
  <c r="G279" i="81" a="1"/>
  <c r="G279" i="81" s="1"/>
  <c r="Y276" i="81" a="1"/>
  <c r="Y276" i="81" s="1"/>
  <c r="Q257" i="81" a="1"/>
  <c r="Q257" i="81" s="1"/>
  <c r="G257" i="81" a="1"/>
  <c r="G257" i="81" s="1"/>
  <c r="G252" i="81" a="1"/>
  <c r="G252" i="81" s="1"/>
  <c r="O250" i="81" a="1"/>
  <c r="O250" i="81" s="1"/>
  <c r="F250" i="81" a="1"/>
  <c r="F250" i="81" s="1"/>
  <c r="J294" i="81" a="1"/>
  <c r="J294" i="81" s="1"/>
  <c r="R277" i="81" a="1"/>
  <c r="R277" i="81" s="1"/>
  <c r="N276" i="81" a="1"/>
  <c r="N276" i="81" s="1"/>
  <c r="K275" i="81" a="1"/>
  <c r="K275" i="81" s="1"/>
  <c r="H271" i="81" a="1"/>
  <c r="H271" i="81" s="1"/>
  <c r="L270" i="81" a="1"/>
  <c r="L270" i="81" s="1"/>
  <c r="J261" i="81" a="1"/>
  <c r="J261" i="81" s="1"/>
  <c r="W257" i="81" a="1"/>
  <c r="W257" i="81" s="1"/>
  <c r="E292" i="81" a="1"/>
  <c r="E292" i="81" s="1"/>
  <c r="P277" i="81" a="1"/>
  <c r="P277" i="81" s="1"/>
  <c r="L276" i="81" a="1"/>
  <c r="L276" i="81" s="1"/>
  <c r="E275" i="81" a="1"/>
  <c r="E275" i="81" s="1"/>
  <c r="AA271" i="81" a="1"/>
  <c r="AA271" i="81" s="1"/>
  <c r="E262" i="81" a="1"/>
  <c r="E262" i="81" s="1"/>
  <c r="V257" i="81" a="1"/>
  <c r="V257" i="81" s="1"/>
  <c r="AB275" i="81" a="1"/>
  <c r="AB275" i="81" s="1"/>
  <c r="V256" i="81" a="1"/>
  <c r="V256" i="81" s="1"/>
  <c r="X254" i="81" a="1"/>
  <c r="X254" i="81" s="1"/>
  <c r="J254" i="81" a="1"/>
  <c r="J254" i="81" s="1"/>
  <c r="X252" i="81" a="1"/>
  <c r="X252" i="81" s="1"/>
  <c r="J252" i="81" a="1"/>
  <c r="J252" i="81" s="1"/>
  <c r="H249" i="81" a="1"/>
  <c r="H249" i="81" s="1"/>
  <c r="L248" i="81" a="1"/>
  <c r="L248" i="81" s="1"/>
  <c r="Q247" i="81" a="1"/>
  <c r="Q247" i="81" s="1"/>
  <c r="M240" i="81" a="1"/>
  <c r="M240" i="81" s="1"/>
  <c r="Q275" i="81" a="1"/>
  <c r="Q275" i="81" s="1"/>
  <c r="E273" i="81" a="1"/>
  <c r="E273" i="81" s="1"/>
  <c r="O257" i="81" a="1"/>
  <c r="O257" i="81" s="1"/>
  <c r="U256" i="81" a="1"/>
  <c r="U256" i="81" s="1"/>
  <c r="V254" i="81" a="1"/>
  <c r="V254" i="81" s="1"/>
  <c r="H254" i="81" a="1"/>
  <c r="H254" i="81" s="1"/>
  <c r="W252" i="81" a="1"/>
  <c r="W252" i="81" s="1"/>
  <c r="N250" i="81" a="1"/>
  <c r="N250" i="81" s="1"/>
  <c r="P247" i="81" a="1"/>
  <c r="P247" i="81" s="1"/>
  <c r="F247" i="81" a="1"/>
  <c r="F247" i="81" s="1"/>
  <c r="L240" i="81" a="1"/>
  <c r="L240" i="81" s="1"/>
  <c r="J281" i="81" a="1"/>
  <c r="J281" i="81" s="1"/>
  <c r="L278" i="81" a="1"/>
  <c r="L278" i="81" s="1"/>
  <c r="N275" i="81" a="1"/>
  <c r="N275" i="81" s="1"/>
  <c r="S270" i="81" a="1"/>
  <c r="S270" i="81" s="1"/>
  <c r="N257" i="81" a="1"/>
  <c r="N257" i="81" s="1"/>
  <c r="V252" i="81" a="1"/>
  <c r="V252" i="81" s="1"/>
  <c r="I252" i="81" a="1"/>
  <c r="I252" i="81" s="1"/>
  <c r="M250" i="81" a="1"/>
  <c r="M250" i="81" s="1"/>
  <c r="R294" i="81" a="1"/>
  <c r="R294" i="81" s="1"/>
  <c r="X290" i="81" a="1"/>
  <c r="X290" i="81" s="1"/>
  <c r="AA272" i="81" a="1"/>
  <c r="AA272" i="81" s="1"/>
  <c r="E261" i="81" a="1"/>
  <c r="E261" i="81" s="1"/>
  <c r="M257" i="81" a="1"/>
  <c r="M257" i="81" s="1"/>
  <c r="G254" i="81" a="1"/>
  <c r="G254" i="81" s="1"/>
  <c r="L250" i="81" a="1"/>
  <c r="L250" i="81" s="1"/>
  <c r="I248" i="81" a="1"/>
  <c r="I248" i="81" s="1"/>
  <c r="O247" i="81" a="1"/>
  <c r="O247" i="81" s="1"/>
  <c r="E247" i="81" a="1"/>
  <c r="E247" i="81" s="1"/>
  <c r="K240" i="81" a="1"/>
  <c r="K240" i="81" s="1"/>
  <c r="L294" i="81" a="1"/>
  <c r="L294" i="81" s="1"/>
  <c r="P290" i="81" a="1"/>
  <c r="P290" i="81" s="1"/>
  <c r="I281" i="81" a="1"/>
  <c r="I281" i="81" s="1"/>
  <c r="AB277" i="81" a="1"/>
  <c r="AB277" i="81" s="1"/>
  <c r="M275" i="81" a="1"/>
  <c r="M275" i="81" s="1"/>
  <c r="P270" i="81" a="1"/>
  <c r="P270" i="81" s="1"/>
  <c r="E265" i="81" a="1"/>
  <c r="E265" i="81" s="1"/>
  <c r="AD257" i="81" a="1"/>
  <c r="AD257" i="81" s="1"/>
  <c r="T254" i="81" a="1"/>
  <c r="T254" i="81" s="1"/>
  <c r="K250" i="81" a="1"/>
  <c r="K250" i="81" s="1"/>
  <c r="K294" i="81" a="1"/>
  <c r="K294" i="81" s="1"/>
  <c r="N290" i="81" a="1"/>
  <c r="N290" i="81" s="1"/>
  <c r="X277" i="81" a="1"/>
  <c r="X277" i="81" s="1"/>
  <c r="J257" i="81" a="1"/>
  <c r="J257" i="81" s="1"/>
  <c r="Q256" i="81" a="1"/>
  <c r="Q256" i="81" s="1"/>
  <c r="S252" i="81" a="1"/>
  <c r="S252" i="81" s="1"/>
  <c r="F252" i="81" a="1"/>
  <c r="F252" i="81" s="1"/>
  <c r="J250" i="81" a="1"/>
  <c r="J250" i="81" s="1"/>
  <c r="H248" i="81" a="1"/>
  <c r="H248" i="81" s="1"/>
  <c r="N247" i="81" a="1"/>
  <c r="N247" i="81" s="1"/>
  <c r="J240" i="81" a="1"/>
  <c r="J240" i="81" s="1"/>
  <c r="T280" i="81" a="1"/>
  <c r="T280" i="81" s="1"/>
  <c r="I272" i="81" a="1"/>
  <c r="I272" i="81" s="1"/>
  <c r="I257" i="81" a="1"/>
  <c r="I257" i="81" s="1"/>
  <c r="Q254" i="81" a="1"/>
  <c r="Q254" i="81" s="1"/>
  <c r="O293" i="81" a="1"/>
  <c r="O293" i="81" s="1"/>
  <c r="U289" i="81" a="1"/>
  <c r="U289" i="81" s="1"/>
  <c r="H280" i="81" a="1"/>
  <c r="H280" i="81" s="1"/>
  <c r="U277" i="81" a="1"/>
  <c r="U277" i="81" s="1"/>
  <c r="G272" i="81" a="1"/>
  <c r="G272" i="81" s="1"/>
  <c r="Z257" i="81" a="1"/>
  <c r="Z257" i="81" s="1"/>
  <c r="R252" i="81" a="1"/>
  <c r="R252" i="81" s="1"/>
  <c r="E252" i="81" a="1"/>
  <c r="E252" i="81" s="1"/>
  <c r="I250" i="81" a="1"/>
  <c r="I250" i="81" s="1"/>
  <c r="R248" i="81" a="1"/>
  <c r="R248" i="81" s="1"/>
  <c r="M247" i="81" a="1"/>
  <c r="M247" i="81" s="1"/>
  <c r="I240" i="81" a="1"/>
  <c r="I240" i="81" s="1"/>
  <c r="G280" i="81" a="1"/>
  <c r="G280" i="81" s="1"/>
  <c r="F257" i="81" a="1"/>
  <c r="F257" i="81" s="1"/>
  <c r="L256" i="81" a="1"/>
  <c r="L256" i="81" s="1"/>
  <c r="P254" i="81" a="1"/>
  <c r="P254" i="81" s="1"/>
  <c r="AD253" i="81" a="1"/>
  <c r="AD253" i="81" s="1"/>
  <c r="M249" i="81" a="1"/>
  <c r="M249" i="81" s="1"/>
  <c r="Q248" i="81" a="1"/>
  <c r="Q248" i="81" s="1"/>
  <c r="F248" i="81" a="1"/>
  <c r="F248" i="81" s="1"/>
  <c r="M245" i="81" a="1"/>
  <c r="M245" i="81" s="1"/>
  <c r="H292" i="81" a="1"/>
  <c r="H292" i="81" s="1"/>
  <c r="U276" i="81" a="1"/>
  <c r="U276" i="81" s="1"/>
  <c r="L271" i="81" a="1"/>
  <c r="L271" i="81" s="1"/>
  <c r="T257" i="81" a="1"/>
  <c r="T257" i="81" s="1"/>
  <c r="G256" i="81" a="1"/>
  <c r="G256" i="81" s="1"/>
  <c r="Z254" i="81" a="1"/>
  <c r="Z254" i="81" s="1"/>
  <c r="L254" i="81" a="1"/>
  <c r="L254" i="81" s="1"/>
  <c r="M252" i="81" a="1"/>
  <c r="M252" i="81" s="1"/>
  <c r="N248" i="81" a="1"/>
  <c r="N248" i="81" s="1"/>
  <c r="F240" i="81" a="1"/>
  <c r="F240" i="81" s="1"/>
  <c r="Q291" i="81" a="1"/>
  <c r="Q291" i="81" s="1"/>
  <c r="J273" i="81" a="1"/>
  <c r="J273" i="81" s="1"/>
  <c r="W256" i="81" a="1"/>
  <c r="W256" i="81" s="1"/>
  <c r="Y254" i="81" a="1"/>
  <c r="Y254" i="81" s="1"/>
  <c r="K254" i="81" a="1"/>
  <c r="K254" i="81" s="1"/>
  <c r="E240" i="81" a="1"/>
  <c r="E240" i="81" s="1"/>
  <c r="P215" i="81"/>
  <c r="F216" i="81"/>
  <c r="V216" i="81"/>
  <c r="L217" i="81"/>
  <c r="L231" i="81" s="1"/>
  <c r="AB217" i="81"/>
  <c r="AB231" i="81" s="1"/>
  <c r="X220" i="81"/>
  <c r="N221" i="81"/>
  <c r="N235" i="81" s="1"/>
  <c r="AD221" i="81"/>
  <c r="AD235" i="81" s="1"/>
  <c r="M241" i="81" a="1"/>
  <c r="M241" i="81" s="1"/>
  <c r="F242" i="81" a="1"/>
  <c r="F242" i="81" s="1"/>
  <c r="G244" i="81" a="1"/>
  <c r="G244" i="81" s="1"/>
  <c r="L245" i="81" a="1"/>
  <c r="L245" i="81" s="1"/>
  <c r="P249" i="81" a="1"/>
  <c r="P249" i="81" s="1"/>
  <c r="P250" i="81" a="1"/>
  <c r="P250" i="81" s="1"/>
  <c r="O271" i="81" a="1"/>
  <c r="O271" i="81" s="1"/>
  <c r="S219" i="81"/>
  <c r="S233" i="81" s="1"/>
  <c r="I220" i="81"/>
  <c r="Y220" i="81"/>
  <c r="O221" i="81"/>
  <c r="O235" i="81" s="1"/>
  <c r="M243" i="81" a="1"/>
  <c r="M243" i="81" s="1"/>
  <c r="E243" i="81" a="1"/>
  <c r="E243" i="81" s="1"/>
  <c r="J243" i="81" a="1"/>
  <c r="J243" i="81" s="1"/>
  <c r="I243" i="81" a="1"/>
  <c r="I243" i="81" s="1"/>
  <c r="H243" i="81" a="1"/>
  <c r="H243" i="81" s="1"/>
  <c r="G243" i="81" a="1"/>
  <c r="G243" i="81" s="1"/>
  <c r="F243" i="81" a="1"/>
  <c r="F243" i="81" s="1"/>
  <c r="L243" i="81" a="1"/>
  <c r="L243" i="81" s="1"/>
  <c r="K243" i="81" a="1"/>
  <c r="K243" i="81" s="1"/>
  <c r="H244" i="81" a="1"/>
  <c r="H244" i="81" s="1"/>
  <c r="I249" i="81" a="1"/>
  <c r="I249" i="81" s="1"/>
  <c r="Q250" i="81" a="1"/>
  <c r="Q250" i="81" s="1"/>
  <c r="AB251" i="81" a="1"/>
  <c r="AB251" i="81" s="1"/>
  <c r="N253" i="81" a="1"/>
  <c r="N253" i="81" s="1"/>
  <c r="S279" i="81" a="1"/>
  <c r="S279" i="81" s="1"/>
  <c r="F239" i="81" a="1"/>
  <c r="F239" i="81" s="1"/>
  <c r="G247" i="81" a="1"/>
  <c r="G247" i="81" s="1"/>
  <c r="K253" i="81" a="1"/>
  <c r="K253" i="81" s="1"/>
  <c r="N255" i="81" a="1"/>
  <c r="N255" i="81" s="1"/>
  <c r="N256" i="81" a="1"/>
  <c r="N256" i="81" s="1"/>
  <c r="AB282" i="81" a="1"/>
  <c r="AB282" i="81" s="1"/>
  <c r="X255" i="81" a="1"/>
  <c r="X255" i="81" s="1"/>
  <c r="P255" i="81" a="1"/>
  <c r="P255" i="81" s="1"/>
  <c r="H255" i="81" a="1"/>
  <c r="H255" i="81" s="1"/>
  <c r="Z255" i="81" a="1"/>
  <c r="Z255" i="81" s="1"/>
  <c r="I255" i="81" a="1"/>
  <c r="I255" i="81" s="1"/>
  <c r="F255" i="81" a="1"/>
  <c r="F255" i="81" s="1"/>
  <c r="Y255" i="81" a="1"/>
  <c r="Y255" i="81" s="1"/>
  <c r="O255" i="81" a="1"/>
  <c r="O255" i="81" s="1"/>
  <c r="W255" i="81" a="1"/>
  <c r="W255" i="81" s="1"/>
  <c r="U255" i="81" a="1"/>
  <c r="U255" i="81" s="1"/>
  <c r="AD255" i="81" a="1"/>
  <c r="AD255" i="81" s="1"/>
  <c r="K255" i="81" a="1"/>
  <c r="K255" i="81" s="1"/>
  <c r="R255" i="81" a="1"/>
  <c r="R255" i="81" s="1"/>
  <c r="V255" i="81" a="1"/>
  <c r="V255" i="81" s="1"/>
  <c r="O350" i="81"/>
  <c r="E351" i="81"/>
  <c r="AA352" i="81"/>
  <c r="Q353" i="81"/>
  <c r="J354" i="81"/>
  <c r="AC253" i="81" a="1"/>
  <c r="AC253" i="81" s="1"/>
  <c r="U253" i="81" a="1"/>
  <c r="U253" i="81" s="1"/>
  <c r="M253" i="81" a="1"/>
  <c r="M253" i="81" s="1"/>
  <c r="E253" i="81" a="1"/>
  <c r="E253" i="81" s="1"/>
  <c r="S253" i="81" a="1"/>
  <c r="S253" i="81" s="1"/>
  <c r="V253" i="81" a="1"/>
  <c r="V253" i="81" s="1"/>
  <c r="Z253" i="81" a="1"/>
  <c r="Z253" i="81" s="1"/>
  <c r="Q253" i="81" a="1"/>
  <c r="Q253" i="81" s="1"/>
  <c r="H253" i="81" a="1"/>
  <c r="H253" i="81" s="1"/>
  <c r="R253" i="81" a="1"/>
  <c r="R253" i="81" s="1"/>
  <c r="E255" i="81" a="1"/>
  <c r="E255" i="81" s="1"/>
  <c r="K239" i="81" a="1"/>
  <c r="K239" i="81" s="1"/>
  <c r="N245" i="81" a="1"/>
  <c r="N245" i="81" s="1"/>
  <c r="F253" i="81" a="1"/>
  <c r="F253" i="81" s="1"/>
  <c r="AB254" i="81" a="1"/>
  <c r="AB254" i="81" s="1"/>
  <c r="G255" i="81" a="1"/>
  <c r="G255" i="81" s="1"/>
  <c r="Q245" i="81" a="1"/>
  <c r="Q245" i="81" s="1"/>
  <c r="I245" i="81" a="1"/>
  <c r="I245" i="81" s="1"/>
  <c r="J245" i="81" a="1"/>
  <c r="J245" i="81" s="1"/>
  <c r="H245" i="81" a="1"/>
  <c r="H245" i="81" s="1"/>
  <c r="P245" i="81" a="1"/>
  <c r="P245" i="81" s="1"/>
  <c r="G245" i="81" a="1"/>
  <c r="G245" i="81" s="1"/>
  <c r="L239" i="81" a="1"/>
  <c r="L239" i="81" s="1"/>
  <c r="E245" i="81" a="1"/>
  <c r="E245" i="81" s="1"/>
  <c r="O245" i="81" a="1"/>
  <c r="O245" i="81" s="1"/>
  <c r="L247" i="81" a="1"/>
  <c r="L247" i="81" s="1"/>
  <c r="H247" i="81" a="1"/>
  <c r="H247" i="81" s="1"/>
  <c r="J247" i="81" a="1"/>
  <c r="J247" i="81" s="1"/>
  <c r="R247" i="81" a="1"/>
  <c r="R247" i="81" s="1"/>
  <c r="I247" i="81" a="1"/>
  <c r="I247" i="81" s="1"/>
  <c r="O249" i="81" a="1"/>
  <c r="O249" i="81" s="1"/>
  <c r="G249" i="81" a="1"/>
  <c r="G249" i="81" s="1"/>
  <c r="F249" i="81" a="1"/>
  <c r="F249" i="81" s="1"/>
  <c r="N249" i="81" a="1"/>
  <c r="N249" i="81" s="1"/>
  <c r="E249" i="81" a="1"/>
  <c r="E249" i="81" s="1"/>
  <c r="G253" i="81" a="1"/>
  <c r="G253" i="81" s="1"/>
  <c r="T253" i="81" a="1"/>
  <c r="T253" i="81" s="1"/>
  <c r="AA255" i="81" a="1"/>
  <c r="AA255" i="81" s="1"/>
  <c r="Q249" i="81" a="1"/>
  <c r="Q249" i="81" s="1"/>
  <c r="J255" i="81" a="1"/>
  <c r="J255" i="81" s="1"/>
  <c r="AB255" i="81" a="1"/>
  <c r="AB255" i="81" s="1"/>
  <c r="Y278" i="81" a="1"/>
  <c r="Y278" i="81" s="1"/>
  <c r="G239" i="81" a="1"/>
  <c r="G239" i="81" s="1"/>
  <c r="M239" i="81" a="1"/>
  <c r="M239" i="81" s="1"/>
  <c r="F245" i="81" a="1"/>
  <c r="F245" i="81" s="1"/>
  <c r="I253" i="81" a="1"/>
  <c r="I253" i="81" s="1"/>
  <c r="E239" i="81" a="1"/>
  <c r="E239" i="81" s="1"/>
  <c r="R245" i="81" a="1"/>
  <c r="R245" i="81" s="1"/>
  <c r="R249" i="81" a="1"/>
  <c r="R249" i="81" s="1"/>
  <c r="W253" i="81" a="1"/>
  <c r="W253" i="81" s="1"/>
  <c r="L255" i="81" a="1"/>
  <c r="L255" i="81" s="1"/>
  <c r="AC255" i="81" a="1"/>
  <c r="AC255" i="81" s="1"/>
  <c r="J253" i="81" a="1"/>
  <c r="J253" i="81" s="1"/>
  <c r="X253" i="81" a="1"/>
  <c r="X253" i="81" s="1"/>
  <c r="M255" i="81" a="1"/>
  <c r="M255" i="81" s="1"/>
  <c r="E264" i="81" a="1"/>
  <c r="E264" i="81" s="1"/>
  <c r="J248" i="81" a="1"/>
  <c r="J248" i="81" s="1"/>
  <c r="E254" i="81" a="1"/>
  <c r="E254" i="81" s="1"/>
  <c r="N254" i="81" a="1"/>
  <c r="N254" i="81" s="1"/>
  <c r="S256" i="81" a="1"/>
  <c r="S256" i="81" s="1"/>
  <c r="E258" i="81" a="1"/>
  <c r="E258" i="81" s="1"/>
  <c r="I282" i="81" a="1"/>
  <c r="I282" i="81" s="1"/>
  <c r="K248" i="81" a="1"/>
  <c r="K248" i="81" s="1"/>
  <c r="T252" i="81" a="1"/>
  <c r="T252" i="81" s="1"/>
  <c r="F254" i="81" a="1"/>
  <c r="F254" i="81" s="1"/>
  <c r="O254" i="81" a="1"/>
  <c r="O254" i="81" s="1"/>
  <c r="T256" i="81" a="1"/>
  <c r="T256" i="81" s="1"/>
  <c r="AD256" i="81" a="1"/>
  <c r="AD256" i="81" s="1"/>
  <c r="T273" i="81" a="1"/>
  <c r="T273" i="81" s="1"/>
  <c r="AB273" i="81" a="1"/>
  <c r="AB273" i="81" s="1"/>
  <c r="K273" i="81" a="1"/>
  <c r="K273" i="81" s="1"/>
  <c r="R273" i="81" a="1"/>
  <c r="R273" i="81" s="1"/>
  <c r="AA273" i="81" a="1"/>
  <c r="AA273" i="81" s="1"/>
  <c r="F273" i="81" a="1"/>
  <c r="F273" i="81" s="1"/>
  <c r="H273" i="81" a="1"/>
  <c r="H273" i="81" s="1"/>
  <c r="Q273" i="81" a="1"/>
  <c r="Q273" i="81" s="1"/>
  <c r="P273" i="81" a="1"/>
  <c r="P273" i="81" s="1"/>
  <c r="AD273" i="81" a="1"/>
  <c r="AD273" i="81" s="1"/>
  <c r="O273" i="81" a="1"/>
  <c r="O273" i="81" s="1"/>
  <c r="AC273" i="81" a="1"/>
  <c r="AC273" i="81" s="1"/>
  <c r="Z273" i="81" a="1"/>
  <c r="Z273" i="81" s="1"/>
  <c r="N273" i="81" a="1"/>
  <c r="N273" i="81" s="1"/>
  <c r="X273" i="81" a="1"/>
  <c r="X273" i="81" s="1"/>
  <c r="L273" i="81" a="1"/>
  <c r="L273" i="81" s="1"/>
  <c r="W273" i="81" a="1"/>
  <c r="W273" i="81" s="1"/>
  <c r="V273" i="81" a="1"/>
  <c r="V273" i="81" s="1"/>
  <c r="I273" i="81" a="1"/>
  <c r="I273" i="81" s="1"/>
  <c r="U273" i="81" a="1"/>
  <c r="U273" i="81" s="1"/>
  <c r="G273" i="81" a="1"/>
  <c r="G273" i="81" s="1"/>
  <c r="M282" i="81" a="1"/>
  <c r="M282" i="81" s="1"/>
  <c r="E357" i="81"/>
  <c r="G248" i="81" a="1"/>
  <c r="G248" i="81" s="1"/>
  <c r="X282" i="81" a="1"/>
  <c r="X282" i="81" s="1"/>
  <c r="AD291" i="81" a="1"/>
  <c r="AD291" i="81" s="1"/>
  <c r="V291" i="81" a="1"/>
  <c r="V291" i="81" s="1"/>
  <c r="AA291" i="81" a="1"/>
  <c r="AA291" i="81" s="1"/>
  <c r="S291" i="81" a="1"/>
  <c r="S291" i="81" s="1"/>
  <c r="K291" i="81" a="1"/>
  <c r="K291" i="81" s="1"/>
  <c r="W291" i="81" a="1"/>
  <c r="W291" i="81" s="1"/>
  <c r="N291" i="81" a="1"/>
  <c r="N291" i="81" s="1"/>
  <c r="U291" i="81" a="1"/>
  <c r="U291" i="81" s="1"/>
  <c r="L291" i="81" a="1"/>
  <c r="L291" i="81" s="1"/>
  <c r="AB291" i="81" a="1"/>
  <c r="AB291" i="81" s="1"/>
  <c r="J291" i="81" a="1"/>
  <c r="J291" i="81" s="1"/>
  <c r="R291" i="81" a="1"/>
  <c r="R291" i="81" s="1"/>
  <c r="O291" i="81" a="1"/>
  <c r="O291" i="81" s="1"/>
  <c r="X291" i="81" a="1"/>
  <c r="X291" i="81" s="1"/>
  <c r="H291" i="81" a="1"/>
  <c r="H291" i="81" s="1"/>
  <c r="T291" i="81" a="1"/>
  <c r="T291" i="81" s="1"/>
  <c r="G291" i="81" a="1"/>
  <c r="G291" i="81" s="1"/>
  <c r="P291" i="81" a="1"/>
  <c r="P291" i="81" s="1"/>
  <c r="M291" i="81" a="1"/>
  <c r="M291" i="81" s="1"/>
  <c r="AC291" i="81" a="1"/>
  <c r="AC291" i="81" s="1"/>
  <c r="F291" i="81" a="1"/>
  <c r="F291" i="81" s="1"/>
  <c r="E291" i="81" a="1"/>
  <c r="E291" i="81" s="1"/>
  <c r="Y291" i="81" a="1"/>
  <c r="Y291" i="81" s="1"/>
  <c r="Y256" i="81" a="1"/>
  <c r="Y256" i="81" s="1"/>
  <c r="H256" i="81" a="1"/>
  <c r="H256" i="81" s="1"/>
  <c r="M256" i="81" a="1"/>
  <c r="M256" i="81" s="1"/>
  <c r="X256" i="81" a="1"/>
  <c r="X256" i="81" s="1"/>
  <c r="AD355" i="81"/>
  <c r="Z278" i="81" a="1"/>
  <c r="Z278" i="81" s="1"/>
  <c r="I278" i="81" a="1"/>
  <c r="I278" i="81" s="1"/>
  <c r="P278" i="81" a="1"/>
  <c r="P278" i="81" s="1"/>
  <c r="X278" i="81" a="1"/>
  <c r="X278" i="81" s="1"/>
  <c r="G278" i="81" a="1"/>
  <c r="G278" i="81" s="1"/>
  <c r="N278" i="81" a="1"/>
  <c r="N278" i="81" s="1"/>
  <c r="AD278" i="81" a="1"/>
  <c r="AD278" i="81" s="1"/>
  <c r="S278" i="81" a="1"/>
  <c r="S278" i="81" s="1"/>
  <c r="H278" i="81" a="1"/>
  <c r="H278" i="81" s="1"/>
  <c r="U278" i="81" a="1"/>
  <c r="U278" i="81" s="1"/>
  <c r="J278" i="81" a="1"/>
  <c r="J278" i="81" s="1"/>
  <c r="T278" i="81" a="1"/>
  <c r="T278" i="81" s="1"/>
  <c r="W278" i="81" a="1"/>
  <c r="W278" i="81" s="1"/>
  <c r="V278" i="81" a="1"/>
  <c r="V278" i="81" s="1"/>
  <c r="F278" i="81" a="1"/>
  <c r="F278" i="81" s="1"/>
  <c r="E278" i="81" a="1"/>
  <c r="E278" i="81" s="1"/>
  <c r="AC278" i="81" a="1"/>
  <c r="AC278" i="81" s="1"/>
  <c r="O278" i="81" a="1"/>
  <c r="O278" i="81" s="1"/>
  <c r="AB278" i="81" a="1"/>
  <c r="AB278" i="81" s="1"/>
  <c r="AA278" i="81" a="1"/>
  <c r="AA278" i="81" s="1"/>
  <c r="M278" i="81" a="1"/>
  <c r="M278" i="81" s="1"/>
  <c r="Y354" i="81"/>
  <c r="AC357" i="81"/>
  <c r="K278" i="81" a="1"/>
  <c r="K278" i="81" s="1"/>
  <c r="Q322" i="81"/>
  <c r="Q324" i="81"/>
  <c r="Q323" i="81"/>
  <c r="Q355" i="81" s="1"/>
  <c r="G326" i="81"/>
  <c r="G328" i="81"/>
  <c r="G327" i="81"/>
  <c r="W328" i="81"/>
  <c r="W326" i="81"/>
  <c r="W327" i="81"/>
  <c r="N357" i="81"/>
  <c r="AD357" i="81"/>
  <c r="F350" i="81"/>
  <c r="L351" i="81"/>
  <c r="AB351" i="81"/>
  <c r="X353" i="81"/>
  <c r="Z270" i="81" a="1"/>
  <c r="Z270" i="81" s="1"/>
  <c r="N282" i="81" a="1"/>
  <c r="N282" i="81" s="1"/>
  <c r="U282" i="81" a="1"/>
  <c r="U282" i="81" s="1"/>
  <c r="AC282" i="81" a="1"/>
  <c r="AC282" i="81" s="1"/>
  <c r="L282" i="81" a="1"/>
  <c r="L282" i="81" s="1"/>
  <c r="S282" i="81" a="1"/>
  <c r="S282" i="81" s="1"/>
  <c r="Y282" i="81" a="1"/>
  <c r="Y282" i="81" s="1"/>
  <c r="T282" i="81" a="1"/>
  <c r="T282" i="81" s="1"/>
  <c r="AA282" i="81" a="1"/>
  <c r="AA282" i="81" s="1"/>
  <c r="P282" i="81" a="1"/>
  <c r="P282" i="81" s="1"/>
  <c r="E282" i="81" a="1"/>
  <c r="E282" i="81" s="1"/>
  <c r="Z282" i="81" a="1"/>
  <c r="Z282" i="81" s="1"/>
  <c r="O282" i="81" a="1"/>
  <c r="O282" i="81" s="1"/>
  <c r="R282" i="81" a="1"/>
  <c r="R282" i="81" s="1"/>
  <c r="Q282" i="81" a="1"/>
  <c r="Q282" i="81" s="1"/>
  <c r="K282" i="81" a="1"/>
  <c r="K282" i="81" s="1"/>
  <c r="J282" i="81" a="1"/>
  <c r="J282" i="81" s="1"/>
  <c r="H282" i="81" a="1"/>
  <c r="H282" i="81" s="1"/>
  <c r="W282" i="81" a="1"/>
  <c r="W282" i="81" s="1"/>
  <c r="V282" i="81" a="1"/>
  <c r="V282" i="81" s="1"/>
  <c r="G282" i="81" a="1"/>
  <c r="G282" i="81" s="1"/>
  <c r="Q278" i="81" a="1"/>
  <c r="Q278" i="81" s="1"/>
  <c r="F282" i="81" a="1"/>
  <c r="F282" i="81" s="1"/>
  <c r="AA355" i="81"/>
  <c r="AA254" i="81" a="1"/>
  <c r="AA254" i="81" s="1"/>
  <c r="R254" i="81" a="1"/>
  <c r="R254" i="81" s="1"/>
  <c r="AD254" i="81" a="1"/>
  <c r="AD254" i="81" s="1"/>
  <c r="U254" i="81" a="1"/>
  <c r="U254" i="81" s="1"/>
  <c r="W254" i="81" a="1"/>
  <c r="W254" i="81" s="1"/>
  <c r="I256" i="81" a="1"/>
  <c r="I256" i="81" s="1"/>
  <c r="AB256" i="81" a="1"/>
  <c r="AB256" i="81" s="1"/>
  <c r="Y273" i="81" a="1"/>
  <c r="Y273" i="81" s="1"/>
  <c r="T275" i="81" a="1"/>
  <c r="T275" i="81" s="1"/>
  <c r="AA275" i="81" a="1"/>
  <c r="AA275" i="81" s="1"/>
  <c r="R275" i="81" a="1"/>
  <c r="R275" i="81" s="1"/>
  <c r="Z275" i="81" a="1"/>
  <c r="Z275" i="81" s="1"/>
  <c r="I275" i="81" a="1"/>
  <c r="I275" i="81" s="1"/>
  <c r="P275" i="81" a="1"/>
  <c r="P275" i="81" s="1"/>
  <c r="AD275" i="81" a="1"/>
  <c r="AD275" i="81" s="1"/>
  <c r="S275" i="81" a="1"/>
  <c r="S275" i="81" s="1"/>
  <c r="U275" i="81" a="1"/>
  <c r="U275" i="81" s="1"/>
  <c r="G275" i="81" a="1"/>
  <c r="G275" i="81" s="1"/>
  <c r="O275" i="81" a="1"/>
  <c r="O275" i="81" s="1"/>
  <c r="AC275" i="81" a="1"/>
  <c r="AC275" i="81" s="1"/>
  <c r="Y275" i="81" a="1"/>
  <c r="Y275" i="81" s="1"/>
  <c r="X275" i="81" a="1"/>
  <c r="X275" i="81" s="1"/>
  <c r="L275" i="81" a="1"/>
  <c r="L275" i="81" s="1"/>
  <c r="W275" i="81" a="1"/>
  <c r="W275" i="81" s="1"/>
  <c r="J275" i="81" a="1"/>
  <c r="J275" i="81" s="1"/>
  <c r="H275" i="81" a="1"/>
  <c r="H275" i="81" s="1"/>
  <c r="V275" i="81" a="1"/>
  <c r="V275" i="81" s="1"/>
  <c r="F275" i="81" a="1"/>
  <c r="F275" i="81" s="1"/>
  <c r="R278" i="81" a="1"/>
  <c r="R278" i="81" s="1"/>
  <c r="V292" i="81" a="1"/>
  <c r="V292" i="81" s="1"/>
  <c r="M292" i="81" a="1"/>
  <c r="M292" i="81" s="1"/>
  <c r="AC292" i="81" a="1"/>
  <c r="AC292" i="81" s="1"/>
  <c r="T292" i="81" a="1"/>
  <c r="T292" i="81" s="1"/>
  <c r="S292" i="81" a="1"/>
  <c r="S292" i="81" s="1"/>
  <c r="J292" i="81" a="1"/>
  <c r="J292" i="81" s="1"/>
  <c r="R292" i="81" a="1"/>
  <c r="R292" i="81" s="1"/>
  <c r="F292" i="81" a="1"/>
  <c r="F292" i="81" s="1"/>
  <c r="AA292" i="81" a="1"/>
  <c r="AA292" i="81" s="1"/>
  <c r="O292" i="81" a="1"/>
  <c r="O292" i="81" s="1"/>
  <c r="Z292" i="81" a="1"/>
  <c r="Z292" i="81" s="1"/>
  <c r="X292" i="81" a="1"/>
  <c r="X292" i="81" s="1"/>
  <c r="U292" i="81" a="1"/>
  <c r="U292" i="81" s="1"/>
  <c r="G292" i="81" a="1"/>
  <c r="G292" i="81" s="1"/>
  <c r="N292" i="81" a="1"/>
  <c r="N292" i="81" s="1"/>
  <c r="L292" i="81" a="1"/>
  <c r="L292" i="81" s="1"/>
  <c r="K292" i="81" a="1"/>
  <c r="K292" i="81" s="1"/>
  <c r="I292" i="81" a="1"/>
  <c r="I292" i="81" s="1"/>
  <c r="W292" i="81" a="1"/>
  <c r="W292" i="81" s="1"/>
  <c r="E269" i="81" a="1"/>
  <c r="E269" i="81" s="1"/>
  <c r="M270" i="81" a="1"/>
  <c r="M270" i="81" s="1"/>
  <c r="H272" i="81" a="1"/>
  <c r="H272" i="81" s="1"/>
  <c r="AD280" i="81" a="1"/>
  <c r="AD280" i="81" s="1"/>
  <c r="E267" i="81" a="1"/>
  <c r="E267" i="81" s="1"/>
  <c r="V272" i="81" a="1"/>
  <c r="V272" i="81" s="1"/>
  <c r="F323" i="81"/>
  <c r="F322" i="81"/>
  <c r="V323" i="81"/>
  <c r="V324" i="81"/>
  <c r="V356" i="81" s="1"/>
  <c r="V322" i="81"/>
  <c r="V354" i="81" s="1"/>
  <c r="L327" i="81"/>
  <c r="L328" i="81"/>
  <c r="L326" i="81"/>
  <c r="AB327" i="81"/>
  <c r="AB326" i="81"/>
  <c r="AB328" i="81"/>
  <c r="T350" i="81"/>
  <c r="J351" i="81"/>
  <c r="Z351" i="81"/>
  <c r="F353" i="81"/>
  <c r="Z354" i="81"/>
  <c r="W270" i="81" a="1"/>
  <c r="W270" i="81" s="1"/>
  <c r="O270" i="81" a="1"/>
  <c r="O270" i="81" s="1"/>
  <c r="G270" i="81" a="1"/>
  <c r="G270" i="81" s="1"/>
  <c r="F270" i="81" a="1"/>
  <c r="F270" i="81" s="1"/>
  <c r="N270" i="81" a="1"/>
  <c r="N270" i="81" s="1"/>
  <c r="Q270" i="81" a="1"/>
  <c r="Q270" i="81" s="1"/>
  <c r="AB270" i="81" a="1"/>
  <c r="AB270" i="81" s="1"/>
  <c r="I270" i="81" a="1"/>
  <c r="I270" i="81" s="1"/>
  <c r="AA270" i="81" a="1"/>
  <c r="AA270" i="81" s="1"/>
  <c r="H270" i="81" a="1"/>
  <c r="H270" i="81" s="1"/>
  <c r="R270" i="81" a="1"/>
  <c r="R270" i="81" s="1"/>
  <c r="P280" i="81" a="1"/>
  <c r="P280" i="81" s="1"/>
  <c r="W280" i="81" a="1"/>
  <c r="W280" i="81" s="1"/>
  <c r="N280" i="81" a="1"/>
  <c r="N280" i="81" s="1"/>
  <c r="V280" i="81" a="1"/>
  <c r="V280" i="81" s="1"/>
  <c r="E280" i="81" a="1"/>
  <c r="E280" i="81" s="1"/>
  <c r="AC280" i="81" a="1"/>
  <c r="AC280" i="81" s="1"/>
  <c r="L280" i="81" a="1"/>
  <c r="L280" i="81" s="1"/>
  <c r="AB280" i="81" a="1"/>
  <c r="AB280" i="81" s="1"/>
  <c r="Y280" i="81" a="1"/>
  <c r="Y280" i="81" s="1"/>
  <c r="K280" i="81" a="1"/>
  <c r="K280" i="81" s="1"/>
  <c r="S280" i="81" a="1"/>
  <c r="S280" i="81" s="1"/>
  <c r="E350" i="81"/>
  <c r="E363" i="81" s="1"/>
  <c r="AA351" i="81"/>
  <c r="Q352" i="81"/>
  <c r="AD277" i="81" a="1"/>
  <c r="AD277" i="81" s="1"/>
  <c r="V277" i="81" a="1"/>
  <c r="V277" i="81" s="1"/>
  <c r="N277" i="81" a="1"/>
  <c r="N277" i="81" s="1"/>
  <c r="F277" i="81" a="1"/>
  <c r="F277" i="81" s="1"/>
  <c r="AA277" i="81" a="1"/>
  <c r="AA277" i="81" s="1"/>
  <c r="J277" i="81" a="1"/>
  <c r="J277" i="81" s="1"/>
  <c r="Q277" i="81" a="1"/>
  <c r="Q277" i="81" s="1"/>
  <c r="Y277" i="81" a="1"/>
  <c r="Y277" i="81" s="1"/>
  <c r="H277" i="81" a="1"/>
  <c r="H277" i="81" s="1"/>
  <c r="O277" i="81" a="1"/>
  <c r="O277" i="81" s="1"/>
  <c r="M277" i="81" a="1"/>
  <c r="M277" i="81" s="1"/>
  <c r="W277" i="81" a="1"/>
  <c r="W277" i="81" s="1"/>
  <c r="L277" i="81" a="1"/>
  <c r="L277" i="81" s="1"/>
  <c r="S277" i="81" a="1"/>
  <c r="S277" i="81" s="1"/>
  <c r="X280" i="81" a="1"/>
  <c r="X280" i="81" s="1"/>
  <c r="W293" i="81" a="1"/>
  <c r="W293" i="81" s="1"/>
  <c r="M322" i="81"/>
  <c r="M323" i="81"/>
  <c r="M324" i="81"/>
  <c r="AC322" i="81"/>
  <c r="AC323" i="81"/>
  <c r="AC324" i="81"/>
  <c r="S328" i="81"/>
  <c r="S326" i="81"/>
  <c r="S327" i="81"/>
  <c r="U270" i="81" a="1"/>
  <c r="U270" i="81" s="1"/>
  <c r="Z272" i="81" a="1"/>
  <c r="Z272" i="81" s="1"/>
  <c r="R272" i="81" a="1"/>
  <c r="R272" i="81" s="1"/>
  <c r="J272" i="81" a="1"/>
  <c r="J272" i="81" s="1"/>
  <c r="U272" i="81" a="1"/>
  <c r="U272" i="81" s="1"/>
  <c r="AC272" i="81" a="1"/>
  <c r="AC272" i="81" s="1"/>
  <c r="L272" i="81" a="1"/>
  <c r="L272" i="81" s="1"/>
  <c r="S272" i="81" a="1"/>
  <c r="S272" i="81" s="1"/>
  <c r="X272" i="81" a="1"/>
  <c r="X272" i="81" s="1"/>
  <c r="N272" i="81" a="1"/>
  <c r="N272" i="81" s="1"/>
  <c r="W272" i="81" a="1"/>
  <c r="W272" i="81" s="1"/>
  <c r="M272" i="81" a="1"/>
  <c r="M272" i="81" s="1"/>
  <c r="P272" i="81" a="1"/>
  <c r="P272" i="81" s="1"/>
  <c r="I280" i="81" a="1"/>
  <c r="I280" i="81" s="1"/>
  <c r="N322" i="81"/>
  <c r="N324" i="81"/>
  <c r="N323" i="81"/>
  <c r="AD322" i="81"/>
  <c r="AD324" i="81"/>
  <c r="T328" i="81"/>
  <c r="T326" i="81"/>
  <c r="T327" i="81"/>
  <c r="Q358" i="81"/>
  <c r="AD272" i="81" a="1"/>
  <c r="AD272" i="81" s="1"/>
  <c r="Z280" i="81" a="1"/>
  <c r="Z280" i="81" s="1"/>
  <c r="F324" i="81"/>
  <c r="K270" i="81" a="1"/>
  <c r="K270" i="81" s="1"/>
  <c r="V270" i="81" a="1"/>
  <c r="V270" i="81" s="1"/>
  <c r="Q272" i="81" a="1"/>
  <c r="Q272" i="81" s="1"/>
  <c r="J280" i="81" a="1"/>
  <c r="J280" i="81" s="1"/>
  <c r="P322" i="81"/>
  <c r="P354" i="81" s="1"/>
  <c r="P324" i="81"/>
  <c r="P323" i="81"/>
  <c r="F326" i="81"/>
  <c r="F328" i="81"/>
  <c r="V328" i="81"/>
  <c r="V326" i="81"/>
  <c r="V327" i="81"/>
  <c r="J356" i="81"/>
  <c r="Z356" i="81"/>
  <c r="L355" i="81"/>
  <c r="J357" i="81"/>
  <c r="Z357" i="81"/>
  <c r="AA356" i="81"/>
  <c r="Q360" i="81"/>
  <c r="J350" i="81"/>
  <c r="V352" i="81"/>
  <c r="AB353" i="81"/>
  <c r="AA350" i="81"/>
  <c r="M353" i="81"/>
  <c r="L357" i="81"/>
  <c r="O322" i="81"/>
  <c r="O354" i="81" s="1"/>
  <c r="O324" i="81"/>
  <c r="O323" i="81"/>
  <c r="E326" i="81"/>
  <c r="E327" i="81"/>
  <c r="E328" i="81"/>
  <c r="U328" i="81"/>
  <c r="U326" i="81"/>
  <c r="U327" i="81"/>
  <c r="N350" i="81"/>
  <c r="AD350" i="81"/>
  <c r="T351" i="81"/>
  <c r="J352" i="81"/>
  <c r="Z352" i="81"/>
  <c r="P353" i="81"/>
  <c r="P358" i="81"/>
  <c r="X289" i="81" a="1"/>
  <c r="X289" i="81" s="1"/>
  <c r="P289" i="81" a="1"/>
  <c r="P289" i="81" s="1"/>
  <c r="H289" i="81" a="1"/>
  <c r="H289" i="81" s="1"/>
  <c r="G289" i="81" a="1"/>
  <c r="G289" i="81" s="1"/>
  <c r="N289" i="81" a="1"/>
  <c r="N289" i="81" s="1"/>
  <c r="V289" i="81" a="1"/>
  <c r="V289" i="81" s="1"/>
  <c r="E289" i="81" a="1"/>
  <c r="E289" i="81" s="1"/>
  <c r="AC289" i="81" a="1"/>
  <c r="AC289" i="81" s="1"/>
  <c r="L289" i="81" a="1"/>
  <c r="L289" i="81" s="1"/>
  <c r="T289" i="81" a="1"/>
  <c r="T289" i="81" s="1"/>
  <c r="R323" i="81"/>
  <c r="R324" i="81"/>
  <c r="R322" i="81"/>
  <c r="H326" i="81"/>
  <c r="H327" i="81"/>
  <c r="H328" i="81"/>
  <c r="X328" i="81"/>
  <c r="X326" i="81"/>
  <c r="X327" i="81"/>
  <c r="Q350" i="81"/>
  <c r="AC352" i="81"/>
  <c r="S323" i="81"/>
  <c r="S324" i="81"/>
  <c r="S322" i="81"/>
  <c r="I327" i="81"/>
  <c r="I328" i="81"/>
  <c r="I326" i="81"/>
  <c r="Y327" i="81"/>
  <c r="Y328" i="81"/>
  <c r="Y326" i="81"/>
  <c r="R350" i="81"/>
  <c r="N352" i="81"/>
  <c r="AD352" i="81"/>
  <c r="T353" i="81"/>
  <c r="T356" i="81"/>
  <c r="O290" i="81" a="1"/>
  <c r="O290" i="81" s="1"/>
  <c r="Y351" i="81"/>
  <c r="O352" i="81"/>
  <c r="E353" i="81"/>
  <c r="J289" i="81" a="1"/>
  <c r="J289" i="81" s="1"/>
  <c r="W289" i="81" a="1"/>
  <c r="W289" i="81" s="1"/>
  <c r="Y357" i="81"/>
  <c r="T323" i="81"/>
  <c r="T322" i="81"/>
  <c r="J327" i="81"/>
  <c r="J328" i="81"/>
  <c r="J360" i="81" s="1"/>
  <c r="J326" i="81"/>
  <c r="Z327" i="81"/>
  <c r="Z328" i="81"/>
  <c r="Z326" i="81"/>
  <c r="N351" i="81"/>
  <c r="AD351" i="81"/>
  <c r="AA354" i="81"/>
  <c r="Y279" i="81" a="1"/>
  <c r="Y279" i="81" s="1"/>
  <c r="Q279" i="81" a="1"/>
  <c r="Q279" i="81" s="1"/>
  <c r="I279" i="81" a="1"/>
  <c r="I279" i="81" s="1"/>
  <c r="M279" i="81" a="1"/>
  <c r="M279" i="81" s="1"/>
  <c r="AD279" i="81" a="1"/>
  <c r="AD279" i="81" s="1"/>
  <c r="K290" i="81" a="1"/>
  <c r="K290" i="81" s="1"/>
  <c r="AB290" i="81" a="1"/>
  <c r="AB290" i="81" s="1"/>
  <c r="U293" i="81" a="1"/>
  <c r="U293" i="81" s="1"/>
  <c r="AD294" i="81" a="1"/>
  <c r="AD294" i="81" s="1"/>
  <c r="V294" i="81" a="1"/>
  <c r="V294" i="81" s="1"/>
  <c r="N294" i="81" a="1"/>
  <c r="N294" i="81" s="1"/>
  <c r="F294" i="81" a="1"/>
  <c r="F294" i="81" s="1"/>
  <c r="O294" i="81" a="1"/>
  <c r="O294" i="81" s="1"/>
  <c r="E355" i="81"/>
  <c r="AA360" i="81"/>
  <c r="Y350" i="81"/>
  <c r="O351" i="81"/>
  <c r="E352" i="81"/>
  <c r="AA353" i="81"/>
  <c r="F279" i="81" a="1"/>
  <c r="F279" i="81" s="1"/>
  <c r="W279" i="81" a="1"/>
  <c r="W279" i="81" s="1"/>
  <c r="AB281" i="81" a="1"/>
  <c r="AB281" i="81" s="1"/>
  <c r="T281" i="81" a="1"/>
  <c r="T281" i="81" s="1"/>
  <c r="L281" i="81" a="1"/>
  <c r="L281" i="81" s="1"/>
  <c r="M281" i="81" a="1"/>
  <c r="M281" i="81" s="1"/>
  <c r="AD281" i="81" a="1"/>
  <c r="AD281" i="81" s="1"/>
  <c r="U290" i="81" a="1"/>
  <c r="U290" i="81" s="1"/>
  <c r="AD290" i="81" a="1"/>
  <c r="AD290" i="81" s="1"/>
  <c r="M293" i="81" a="1"/>
  <c r="M293" i="81" s="1"/>
  <c r="G294" i="81" a="1"/>
  <c r="G294" i="81" s="1"/>
  <c r="Z294" i="81" a="1"/>
  <c r="Z294" i="81" s="1"/>
  <c r="H324" i="81"/>
  <c r="H323" i="81"/>
  <c r="X324" i="81"/>
  <c r="X323" i="81"/>
  <c r="N327" i="81"/>
  <c r="N328" i="81"/>
  <c r="N326" i="81"/>
  <c r="AD327" i="81"/>
  <c r="AD326" i="81"/>
  <c r="AD328" i="81"/>
  <c r="L350" i="81"/>
  <c r="AB350" i="81"/>
  <c r="R351" i="81"/>
  <c r="N353" i="81"/>
  <c r="O279" i="81" a="1"/>
  <c r="O279" i="81" s="1"/>
  <c r="M290" i="81" a="1"/>
  <c r="M290" i="81" s="1"/>
  <c r="V290" i="81" a="1"/>
  <c r="V290" i="81" s="1"/>
  <c r="Y293" i="81" a="1"/>
  <c r="Y293" i="81" s="1"/>
  <c r="Q293" i="81" a="1"/>
  <c r="Q293" i="81" s="1"/>
  <c r="I293" i="81" a="1"/>
  <c r="I293" i="81" s="1"/>
  <c r="AD293" i="81" a="1"/>
  <c r="AD293" i="81" s="1"/>
  <c r="V293" i="81" a="1"/>
  <c r="V293" i="81" s="1"/>
  <c r="N293" i="81" a="1"/>
  <c r="N293" i="81" s="1"/>
  <c r="F293" i="81" a="1"/>
  <c r="F293" i="81" s="1"/>
  <c r="I324" i="81"/>
  <c r="I323" i="81"/>
  <c r="I355" i="81" s="1"/>
  <c r="Y324" i="81"/>
  <c r="Y323" i="81"/>
  <c r="O328" i="81"/>
  <c r="O326" i="81"/>
  <c r="O327" i="81"/>
  <c r="AC350" i="81"/>
  <c r="Y352" i="81"/>
  <c r="O353" i="81"/>
  <c r="E354" i="81"/>
  <c r="Z293" i="81" a="1"/>
  <c r="Z293" i="81" s="1"/>
  <c r="L324" i="81"/>
  <c r="L322" i="81"/>
  <c r="AB324" i="81"/>
  <c r="AB322" i="81"/>
  <c r="R328" i="81"/>
  <c r="R326" i="81"/>
  <c r="R327" i="81"/>
  <c r="P350" i="81"/>
  <c r="F351" i="81"/>
  <c r="V351" i="81"/>
  <c r="L352" i="81"/>
  <c r="AB352" i="81"/>
  <c r="R353" i="81"/>
  <c r="I322" i="81"/>
  <c r="AB323" i="81"/>
  <c r="AA357" i="81"/>
  <c r="Z350" i="81"/>
  <c r="P351" i="81"/>
  <c r="L353" i="81"/>
  <c r="P327" i="81"/>
  <c r="E383" i="81" a="1"/>
  <c r="E383" i="81" s="1"/>
  <c r="Q351" i="81"/>
  <c r="G352" i="81"/>
  <c r="AC353" i="81"/>
  <c r="K326" i="81"/>
  <c r="AA326" i="81"/>
  <c r="Q327" i="81"/>
  <c r="AD353" i="81"/>
  <c r="J323" i="81"/>
  <c r="Z323" i="81"/>
  <c r="K328" i="81"/>
  <c r="E377" i="81" a="1"/>
  <c r="E377" i="81" s="1"/>
  <c r="AB357" i="81"/>
  <c r="E387" i="81" a="1"/>
  <c r="E387" i="81" s="1"/>
  <c r="P360" i="81"/>
  <c r="V353" i="81"/>
  <c r="O357" i="81"/>
  <c r="AA327" i="81"/>
  <c r="R352" i="81"/>
  <c r="P357" i="81"/>
  <c r="AC351" i="81"/>
  <c r="I353" i="81"/>
  <c r="Y353" i="81"/>
  <c r="Q357" i="81"/>
  <c r="T352" i="81"/>
  <c r="J353" i="81"/>
  <c r="Z353" i="81"/>
  <c r="R357" i="81"/>
  <c r="E382" i="81" a="1"/>
  <c r="E382" i="81" s="1"/>
  <c r="E384" i="81" a="1"/>
  <c r="E384" i="81" s="1"/>
  <c r="E381" i="81" a="1"/>
  <c r="E381" i="81" s="1"/>
  <c r="H11" i="81" l="1"/>
  <c r="G351" i="81"/>
  <c r="U354" i="81"/>
  <c r="G353" i="81"/>
  <c r="G350" i="81"/>
  <c r="U356" i="81"/>
  <c r="U352" i="81"/>
  <c r="U353" i="81"/>
  <c r="U357" i="81"/>
  <c r="F272" i="81" a="1"/>
  <c r="F272" i="81" s="1"/>
  <c r="T271" i="81" a="1"/>
  <c r="T271" i="81" s="1"/>
  <c r="Y270" i="81" a="1"/>
  <c r="Y270" i="81" s="1"/>
  <c r="K354" i="81"/>
  <c r="K356" i="81"/>
  <c r="J270" i="81" a="1"/>
  <c r="J270" i="81" s="1"/>
  <c r="F271" i="81" a="1"/>
  <c r="F271" i="81" s="1"/>
  <c r="K353" i="81"/>
  <c r="AC270" i="81" a="1"/>
  <c r="AC270" i="81" s="1"/>
  <c r="K271" i="81" a="1"/>
  <c r="K271" i="81" s="1"/>
  <c r="Q271" i="81" a="1"/>
  <c r="Q271" i="81" s="1"/>
  <c r="T270" i="81" a="1"/>
  <c r="T270" i="81" s="1"/>
  <c r="Y271" i="81" a="1"/>
  <c r="Y271" i="81" s="1"/>
  <c r="K272" i="81" a="1"/>
  <c r="K272" i="81" s="1"/>
  <c r="G271" i="81" a="1"/>
  <c r="G271" i="81" s="1"/>
  <c r="H242" i="81" a="1"/>
  <c r="H242" i="81" s="1"/>
  <c r="I239" i="81" a="1"/>
  <c r="I239" i="81" s="1"/>
  <c r="K359" i="81"/>
  <c r="K357" i="81"/>
  <c r="K352" i="81"/>
  <c r="Y272" i="81" a="1"/>
  <c r="Y272" i="81" s="1"/>
  <c r="S271" i="81" a="1"/>
  <c r="S271" i="81" s="1"/>
  <c r="F78" i="81"/>
  <c r="F17" i="81" s="1"/>
  <c r="K355" i="81"/>
  <c r="J271" i="81" a="1"/>
  <c r="J271" i="81" s="1"/>
  <c r="W353" i="81"/>
  <c r="W271" i="81" a="1"/>
  <c r="W271" i="81" s="1"/>
  <c r="T272" i="81" a="1"/>
  <c r="T272" i="81" s="1"/>
  <c r="X271" i="81" a="1"/>
  <c r="X271" i="81" s="1"/>
  <c r="K351" i="81"/>
  <c r="AD271" i="81" a="1"/>
  <c r="AD271" i="81" s="1"/>
  <c r="W352" i="81"/>
  <c r="W357" i="81"/>
  <c r="W350" i="81"/>
  <c r="I271" i="81" a="1"/>
  <c r="I271" i="81" s="1"/>
  <c r="AD270" i="81" a="1"/>
  <c r="AD270" i="81" s="1"/>
  <c r="AB271" i="81" a="1"/>
  <c r="AB271" i="81" s="1"/>
  <c r="M360" i="81"/>
  <c r="I242" i="81" a="1"/>
  <c r="I242" i="81" s="1"/>
  <c r="J239" i="81" a="1"/>
  <c r="J239" i="81" s="1"/>
  <c r="K242" i="81" a="1"/>
  <c r="K242" i="81" s="1"/>
  <c r="I351" i="81"/>
  <c r="F244" i="81" a="1"/>
  <c r="F244" i="81" s="1"/>
  <c r="N246" i="81" a="1"/>
  <c r="N246" i="81" s="1"/>
  <c r="K246" i="81" a="1"/>
  <c r="K246" i="81" s="1"/>
  <c r="W274" i="81" a="1"/>
  <c r="W274" i="81" s="1"/>
  <c r="G76" i="81"/>
  <c r="G15" i="81" s="1"/>
  <c r="I352" i="81"/>
  <c r="F378" i="81" a="1"/>
  <c r="F378" i="81" s="1"/>
  <c r="E244" i="81" a="1"/>
  <c r="E244" i="81" s="1"/>
  <c r="F241" i="81" a="1"/>
  <c r="F241" i="81" s="1"/>
  <c r="I244" i="81" a="1"/>
  <c r="I244" i="81" s="1"/>
  <c r="H240" i="81" a="1"/>
  <c r="H240" i="81" s="1"/>
  <c r="I357" i="81"/>
  <c r="J244" i="81" a="1"/>
  <c r="J244" i="81" s="1"/>
  <c r="K244" i="81" a="1"/>
  <c r="K244" i="81" s="1"/>
  <c r="H241" i="81" a="1"/>
  <c r="H241" i="81" s="1"/>
  <c r="I358" i="81"/>
  <c r="G241" i="81" a="1"/>
  <c r="G241" i="81" s="1"/>
  <c r="L244" i="81" a="1"/>
  <c r="L244" i="81" s="1"/>
  <c r="L241" i="81" a="1"/>
  <c r="L241" i="81" s="1"/>
  <c r="F258" i="81" a="1"/>
  <c r="F258" i="81" s="1"/>
  <c r="L260" i="81" a="1"/>
  <c r="L260" i="81" s="1"/>
  <c r="I258" i="81" a="1"/>
  <c r="I258" i="81" s="1"/>
  <c r="H258" i="81" a="1"/>
  <c r="H258" i="81" s="1"/>
  <c r="H279" i="81" a="1"/>
  <c r="H279" i="81" s="1"/>
  <c r="F280" i="81" a="1"/>
  <c r="F280" i="81" s="1"/>
  <c r="AD233" i="81"/>
  <c r="F77" i="81"/>
  <c r="F16" i="81" s="1"/>
  <c r="K259" i="81" a="1"/>
  <c r="K259" i="81" s="1"/>
  <c r="I261" i="81" a="1"/>
  <c r="I261" i="81" s="1"/>
  <c r="K258" i="81" a="1"/>
  <c r="K258" i="81" s="1"/>
  <c r="O281" i="81" a="1"/>
  <c r="O281" i="81" s="1"/>
  <c r="G233" i="81"/>
  <c r="F259" i="81" a="1"/>
  <c r="F259" i="81" s="1"/>
  <c r="G258" i="81" a="1"/>
  <c r="G258" i="81" s="1"/>
  <c r="F262" i="81" a="1"/>
  <c r="F262" i="81" s="1"/>
  <c r="K262" i="81" a="1"/>
  <c r="K262" i="81" s="1"/>
  <c r="G261" i="81" a="1"/>
  <c r="G261" i="81" s="1"/>
  <c r="L261" i="81" a="1"/>
  <c r="L261" i="81" s="1"/>
  <c r="L263" i="81" a="1"/>
  <c r="L263" i="81" s="1"/>
  <c r="X233" i="81"/>
  <c r="L229" i="81"/>
  <c r="AA233" i="81"/>
  <c r="I263" i="81" a="1"/>
  <c r="I263" i="81" s="1"/>
  <c r="L258" i="81" a="1"/>
  <c r="L258" i="81" s="1"/>
  <c r="H233" i="81"/>
  <c r="AB233" i="81"/>
  <c r="H261" i="81" a="1"/>
  <c r="H261" i="81" s="1"/>
  <c r="J262" i="81" a="1"/>
  <c r="J262" i="81" s="1"/>
  <c r="H263" i="81" a="1"/>
  <c r="H263" i="81" s="1"/>
  <c r="M263" i="81" a="1"/>
  <c r="M263" i="81" s="1"/>
  <c r="J263" i="81" a="1"/>
  <c r="J263" i="81" s="1"/>
  <c r="T233" i="81"/>
  <c r="F261" i="81" a="1"/>
  <c r="F261" i="81" s="1"/>
  <c r="M262" i="81" a="1"/>
  <c r="M262" i="81" s="1"/>
  <c r="J258" i="81" a="1"/>
  <c r="J258" i="81" s="1"/>
  <c r="K261" i="81" a="1"/>
  <c r="K261" i="81" s="1"/>
  <c r="L259" i="81" a="1"/>
  <c r="L259" i="81" s="1"/>
  <c r="G262" i="81" a="1"/>
  <c r="G262" i="81" s="1"/>
  <c r="F263" i="81" a="1"/>
  <c r="F263" i="81" s="1"/>
  <c r="K263" i="81" a="1"/>
  <c r="K263" i="81" s="1"/>
  <c r="Z233" i="81"/>
  <c r="I259" i="81" a="1"/>
  <c r="I259" i="81" s="1"/>
  <c r="J259" i="81" a="1"/>
  <c r="J259" i="81" s="1"/>
  <c r="M259" i="81" a="1"/>
  <c r="M259" i="81" s="1"/>
  <c r="G263" i="81" a="1"/>
  <c r="G263" i="81" s="1"/>
  <c r="J233" i="81"/>
  <c r="Q280" i="81" a="1"/>
  <c r="Q280" i="81" s="1"/>
  <c r="AC233" i="81"/>
  <c r="I233" i="81"/>
  <c r="V281" i="81" a="1"/>
  <c r="V281" i="81" s="1"/>
  <c r="J260" i="81" a="1"/>
  <c r="J260" i="81" s="1"/>
  <c r="Z279" i="81" a="1"/>
  <c r="Z279" i="81" s="1"/>
  <c r="V271" i="81" a="1"/>
  <c r="V271" i="81" s="1"/>
  <c r="E386" i="81" a="1"/>
  <c r="E386" i="81" s="1"/>
  <c r="M260" i="81" a="1"/>
  <c r="M260" i="81" s="1"/>
  <c r="I241" i="81" a="1"/>
  <c r="I241" i="81" s="1"/>
  <c r="H259" i="81" a="1"/>
  <c r="H259" i="81" s="1"/>
  <c r="F381" i="81" a="1"/>
  <c r="F381" i="81" s="1"/>
  <c r="H260" i="81" a="1"/>
  <c r="H260" i="81" s="1"/>
  <c r="K241" i="81" a="1"/>
  <c r="K241" i="81" s="1"/>
  <c r="H262" i="81" a="1"/>
  <c r="H262" i="81" s="1"/>
  <c r="I229" i="81"/>
  <c r="G77" i="81"/>
  <c r="G16" i="81" s="1"/>
  <c r="F274" i="81" a="1"/>
  <c r="F274" i="81" s="1"/>
  <c r="J229" i="81"/>
  <c r="F229" i="81"/>
  <c r="F76" i="81"/>
  <c r="F15" i="81" s="1"/>
  <c r="E388" i="81" a="1"/>
  <c r="E388" i="81" s="1"/>
  <c r="W233" i="81"/>
  <c r="F379" i="81" a="1"/>
  <c r="F379" i="81" s="1"/>
  <c r="F380" i="81" a="1"/>
  <c r="F380" i="81" s="1"/>
  <c r="V350" i="81"/>
  <c r="G242" i="81" a="1"/>
  <c r="G242" i="81" s="1"/>
  <c r="I262" i="81" a="1"/>
  <c r="I262" i="81" s="1"/>
  <c r="Y233" i="81"/>
  <c r="G78" i="81"/>
  <c r="G17" i="81" s="1"/>
  <c r="F377" i="81" a="1"/>
  <c r="F377" i="81" s="1"/>
  <c r="K229" i="81"/>
  <c r="R271" i="81" a="1"/>
  <c r="R271" i="81" s="1"/>
  <c r="M271" i="81" a="1"/>
  <c r="M271" i="81" s="1"/>
  <c r="J242" i="81" a="1"/>
  <c r="J242" i="81" s="1"/>
  <c r="F260" i="81" a="1"/>
  <c r="F260" i="81" s="1"/>
  <c r="G259" i="81" a="1"/>
  <c r="G259" i="81" s="1"/>
  <c r="G260" i="81" a="1"/>
  <c r="G260" i="81" s="1"/>
  <c r="I260" i="81" a="1"/>
  <c r="I260" i="81" s="1"/>
  <c r="E248" i="81" a="1"/>
  <c r="E248" i="81" s="1"/>
  <c r="E233" i="81"/>
  <c r="AC360" i="81"/>
  <c r="AC358" i="81"/>
  <c r="X351" i="81"/>
  <c r="X354" i="81"/>
  <c r="X352" i="81"/>
  <c r="X357" i="81"/>
  <c r="S352" i="81"/>
  <c r="S357" i="81"/>
  <c r="S350" i="81"/>
  <c r="S356" i="81"/>
  <c r="S351" i="81"/>
  <c r="M351" i="81"/>
  <c r="M355" i="81"/>
  <c r="M357" i="81"/>
  <c r="M358" i="81"/>
  <c r="M359" i="81"/>
  <c r="M350" i="81"/>
  <c r="H351" i="81"/>
  <c r="H357" i="81"/>
  <c r="H350" i="81"/>
  <c r="H360" i="81"/>
  <c r="H353" i="81"/>
  <c r="H352" i="81"/>
  <c r="F357" i="81"/>
  <c r="F359" i="81"/>
  <c r="Z355" i="81"/>
  <c r="AA358" i="81"/>
  <c r="AB354" i="81"/>
  <c r="X355" i="81"/>
  <c r="E360" i="81"/>
  <c r="V360" i="81"/>
  <c r="AC356" i="81"/>
  <c r="AB359" i="81"/>
  <c r="G360" i="81"/>
  <c r="K358" i="81"/>
  <c r="E359" i="81"/>
  <c r="F360" i="81"/>
  <c r="AC355" i="81"/>
  <c r="L358" i="81"/>
  <c r="G358" i="81"/>
  <c r="L354" i="81"/>
  <c r="O359" i="81"/>
  <c r="H355" i="81"/>
  <c r="Z358" i="81"/>
  <c r="Y358" i="81"/>
  <c r="X359" i="81"/>
  <c r="E358" i="81"/>
  <c r="F358" i="81"/>
  <c r="AC354" i="81"/>
  <c r="L360" i="81"/>
  <c r="L356" i="81"/>
  <c r="O358" i="81"/>
  <c r="H356" i="81"/>
  <c r="Z360" i="81"/>
  <c r="Y360" i="81"/>
  <c r="X358" i="81"/>
  <c r="O355" i="81"/>
  <c r="P355" i="81"/>
  <c r="M356" i="81"/>
  <c r="L359" i="81"/>
  <c r="Q356" i="81"/>
  <c r="O360" i="81"/>
  <c r="Z359" i="81"/>
  <c r="Y359" i="81"/>
  <c r="X360" i="81"/>
  <c r="O356" i="81"/>
  <c r="P356" i="81"/>
  <c r="Q354" i="81"/>
  <c r="AB355" i="81"/>
  <c r="Y355" i="81"/>
  <c r="J358" i="81"/>
  <c r="M354" i="81"/>
  <c r="J355" i="81"/>
  <c r="I354" i="81"/>
  <c r="Y356" i="81"/>
  <c r="I360" i="81"/>
  <c r="H359" i="81"/>
  <c r="T359" i="81"/>
  <c r="V355" i="81"/>
  <c r="J359" i="81"/>
  <c r="I359" i="81"/>
  <c r="H358" i="81"/>
  <c r="T358" i="81"/>
  <c r="F354" i="81"/>
  <c r="U351" i="81"/>
  <c r="U350" i="81"/>
  <c r="I356" i="81"/>
  <c r="T354" i="81"/>
  <c r="S354" i="81"/>
  <c r="R354" i="81"/>
  <c r="T360" i="81"/>
  <c r="F355" i="81"/>
  <c r="AB356" i="81"/>
  <c r="AA359" i="81"/>
  <c r="T355" i="81"/>
  <c r="R356" i="81"/>
  <c r="AD356" i="81"/>
  <c r="AD360" i="81"/>
  <c r="S355" i="81"/>
  <c r="R355" i="81"/>
  <c r="AD354" i="81"/>
  <c r="AD358" i="81"/>
  <c r="N355" i="81"/>
  <c r="K360" i="81"/>
  <c r="P359" i="81"/>
  <c r="AD359" i="81"/>
  <c r="N356" i="81"/>
  <c r="W359" i="81"/>
  <c r="X356" i="81"/>
  <c r="R359" i="81"/>
  <c r="N358" i="81"/>
  <c r="U359" i="81"/>
  <c r="N354" i="81"/>
  <c r="S359" i="81"/>
  <c r="W358" i="81"/>
  <c r="R358" i="81"/>
  <c r="N360" i="81"/>
  <c r="U358" i="81"/>
  <c r="V359" i="81"/>
  <c r="F356" i="81"/>
  <c r="S358" i="81"/>
  <c r="AB360" i="81"/>
  <c r="W360" i="81"/>
  <c r="Q359" i="81"/>
  <c r="R360" i="81"/>
  <c r="N359" i="81"/>
  <c r="U360" i="81"/>
  <c r="V358" i="81"/>
  <c r="S360" i="81"/>
  <c r="AB358" i="81"/>
  <c r="G359" i="81"/>
  <c r="G355" i="81"/>
  <c r="N274" i="81" a="1"/>
  <c r="N274" i="81" s="1"/>
  <c r="AA274" i="81" a="1"/>
  <c r="AA274" i="81" s="1"/>
  <c r="J225" i="81"/>
  <c r="Z231" i="81"/>
  <c r="L233" i="81"/>
  <c r="R274" i="81" a="1"/>
  <c r="R274" i="81" s="1"/>
  <c r="S274" i="81" a="1"/>
  <c r="S274" i="81" s="1"/>
  <c r="I226" i="81"/>
  <c r="V274" i="81" a="1"/>
  <c r="V274" i="81" s="1"/>
  <c r="Q226" i="81"/>
  <c r="J249" i="81" a="1"/>
  <c r="J249" i="81" s="1"/>
  <c r="V231" i="81"/>
  <c r="L226" i="81"/>
  <c r="F226" i="81"/>
  <c r="M225" i="81"/>
  <c r="Z274" i="81" a="1"/>
  <c r="Z274" i="81" s="1"/>
  <c r="M274" i="81" a="1"/>
  <c r="M274" i="81" s="1"/>
  <c r="R250" i="81" a="1"/>
  <c r="R250" i="81" s="1"/>
  <c r="S194" i="81"/>
  <c r="F231" i="81"/>
  <c r="U231" i="81"/>
  <c r="R226" i="81"/>
  <c r="G274" i="81" a="1"/>
  <c r="G274" i="81" s="1"/>
  <c r="U274" i="81" a="1"/>
  <c r="U274" i="81" s="1"/>
  <c r="N271" i="81" a="1"/>
  <c r="N271" i="81" s="1"/>
  <c r="I231" i="81"/>
  <c r="F225" i="81"/>
  <c r="H239" i="81" a="1"/>
  <c r="H239" i="81" s="1"/>
  <c r="T274" i="81" a="1"/>
  <c r="T274" i="81" s="1"/>
  <c r="AC274" i="81" a="1"/>
  <c r="AC274" i="81" s="1"/>
  <c r="L242" i="81" a="1"/>
  <c r="L242" i="81" s="1"/>
  <c r="I225" i="81"/>
  <c r="AA231" i="81"/>
  <c r="F363" i="81"/>
  <c r="G332" i="81"/>
  <c r="S231" i="81"/>
  <c r="J226" i="81"/>
  <c r="V233" i="81"/>
  <c r="M233" i="81"/>
  <c r="I274" i="81" a="1"/>
  <c r="I274" i="81" s="1"/>
  <c r="E364" i="81"/>
  <c r="E334" i="81"/>
  <c r="F333" i="81"/>
  <c r="F233" i="81"/>
  <c r="E226" i="81"/>
  <c r="O248" i="81" a="1"/>
  <c r="O248" i="81" s="1"/>
  <c r="Q246" i="81" a="1"/>
  <c r="Q246" i="81" s="1"/>
  <c r="AB274" i="81" a="1"/>
  <c r="AB274" i="81" s="1"/>
  <c r="M226" i="81"/>
  <c r="J231" i="81"/>
  <c r="P231" i="81"/>
  <c r="N233" i="81"/>
  <c r="M246" i="81" a="1"/>
  <c r="M246" i="81" s="1"/>
  <c r="I246" i="81" a="1"/>
  <c r="I246" i="81" s="1"/>
  <c r="W356" i="81"/>
  <c r="O274" i="81" a="1"/>
  <c r="O274" i="81" s="1"/>
  <c r="G229" i="81"/>
  <c r="U233" i="81"/>
  <c r="W355" i="81"/>
  <c r="X231" i="81"/>
  <c r="G225" i="81"/>
  <c r="P233" i="81"/>
  <c r="O233" i="81"/>
  <c r="G246" i="81" a="1"/>
  <c r="G246" i="81" s="1"/>
  <c r="W354" i="81"/>
  <c r="P274" i="81" a="1"/>
  <c r="P274" i="81" s="1"/>
  <c r="Q231" i="81"/>
  <c r="O231" i="81"/>
  <c r="O226" i="81"/>
  <c r="E242" i="81" a="1"/>
  <c r="E242" i="81" s="1"/>
  <c r="E241" i="81" a="1"/>
  <c r="E241" i="81" s="1"/>
  <c r="G240" i="81" a="1"/>
  <c r="G240" i="81" s="1"/>
  <c r="K274" i="81" a="1"/>
  <c r="K274" i="81" s="1"/>
  <c r="R246" i="81" a="1"/>
  <c r="R246" i="81" s="1"/>
  <c r="G356" i="81"/>
  <c r="L274" i="81" a="1"/>
  <c r="L274" i="81" s="1"/>
  <c r="L249" i="81" a="1"/>
  <c r="L249" i="81" s="1"/>
  <c r="K249" i="81" a="1"/>
  <c r="K249" i="81" s="1"/>
  <c r="N197" i="81"/>
  <c r="N229" i="81" s="1"/>
  <c r="M261" i="81" a="1"/>
  <c r="M261" i="81" s="1"/>
  <c r="T231" i="81"/>
  <c r="K226" i="81"/>
  <c r="E225" i="81"/>
  <c r="L225" i="81"/>
  <c r="M229" i="81"/>
  <c r="G354" i="81"/>
  <c r="X274" i="81" a="1"/>
  <c r="X274" i="81" s="1"/>
  <c r="AB272" i="81" a="1"/>
  <c r="AB272" i="81" s="1"/>
  <c r="G226" i="81"/>
  <c r="G231" i="81"/>
  <c r="Q233" i="81"/>
  <c r="K225" i="81"/>
  <c r="W231" i="81"/>
  <c r="F198" i="81"/>
  <c r="F230" i="81" s="1"/>
  <c r="E202" i="81"/>
  <c r="M242" i="81" a="1"/>
  <c r="M242" i="81" s="1"/>
  <c r="N193" i="81"/>
  <c r="J246" i="81" a="1"/>
  <c r="J246" i="81" s="1"/>
  <c r="H274" i="81" a="1"/>
  <c r="H274" i="81" s="1"/>
  <c r="Q274" i="81" a="1"/>
  <c r="Q274" i="81" s="1"/>
  <c r="AD231" i="81"/>
  <c r="P226" i="81"/>
  <c r="Y231" i="81"/>
  <c r="R231" i="81"/>
  <c r="H226" i="81"/>
  <c r="AC231" i="81"/>
  <c r="R233" i="81"/>
  <c r="K231" i="81"/>
  <c r="E230" i="81"/>
  <c r="M248" i="81" a="1"/>
  <c r="M248" i="81" s="1"/>
  <c r="Y274" i="81" a="1"/>
  <c r="Y274" i="81" s="1"/>
  <c r="J274" i="81" a="1"/>
  <c r="J274" i="81" s="1"/>
  <c r="N231" i="81"/>
  <c r="H231" i="81"/>
  <c r="H229" i="81"/>
  <c r="M231" i="81"/>
  <c r="K233" i="81"/>
  <c r="N226" i="81"/>
  <c r="F438" i="81" l="1"/>
  <c r="F21" i="81" s="1"/>
  <c r="O193" i="81"/>
  <c r="N242" i="81" a="1"/>
  <c r="N242" i="81" s="1"/>
  <c r="N240" i="81" a="1"/>
  <c r="N240" i="81" s="1"/>
  <c r="N244" i="81" a="1"/>
  <c r="N244" i="81" s="1"/>
  <c r="N241" i="81" a="1"/>
  <c r="N241" i="81" s="1"/>
  <c r="N239" i="81" a="1"/>
  <c r="N239" i="81" s="1"/>
  <c r="N243" i="81" a="1"/>
  <c r="N243" i="81" s="1"/>
  <c r="F202" i="81"/>
  <c r="E285" i="81" a="1"/>
  <c r="E285" i="81" s="1"/>
  <c r="E284" i="81" a="1"/>
  <c r="E284" i="81" s="1"/>
  <c r="E283" i="81" a="1"/>
  <c r="E283" i="81" s="1"/>
  <c r="E286" i="81" a="1"/>
  <c r="E286" i="81" s="1"/>
  <c r="E288" i="81" a="1"/>
  <c r="E288" i="81" s="1"/>
  <c r="E287" i="81" a="1"/>
  <c r="E287" i="81" s="1"/>
  <c r="E234" i="81"/>
  <c r="G198" i="81"/>
  <c r="F267" i="81" a="1"/>
  <c r="F267" i="81" s="1"/>
  <c r="F268" i="81" a="1"/>
  <c r="F268" i="81" s="1"/>
  <c r="F269" i="81" a="1"/>
  <c r="F269" i="81" s="1"/>
  <c r="F266" i="81" a="1"/>
  <c r="F266" i="81" s="1"/>
  <c r="F265" i="81" a="1"/>
  <c r="F265" i="81" s="1"/>
  <c r="F264" i="81" a="1"/>
  <c r="F264" i="81" s="1"/>
  <c r="E365" i="81"/>
  <c r="E335" i="81"/>
  <c r="F334" i="81"/>
  <c r="E394" i="81" a="1"/>
  <c r="E394" i="81" s="1"/>
  <c r="E391" i="81" a="1"/>
  <c r="E391" i="81" s="1"/>
  <c r="E392" i="81" a="1"/>
  <c r="E392" i="81" s="1"/>
  <c r="E390" i="81" a="1"/>
  <c r="E390" i="81" s="1"/>
  <c r="E393" i="81" a="1"/>
  <c r="E393" i="81" s="1"/>
  <c r="E389" i="81" a="1"/>
  <c r="E389" i="81" s="1"/>
  <c r="T194" i="81"/>
  <c r="S226" i="81"/>
  <c r="S249" i="81" a="1"/>
  <c r="S249" i="81" s="1"/>
  <c r="S250" i="81" a="1"/>
  <c r="S250" i="81" s="1"/>
  <c r="S247" i="81" a="1"/>
  <c r="S247" i="81" s="1"/>
  <c r="S245" i="81" a="1"/>
  <c r="S245" i="81" s="1"/>
  <c r="S246" i="81" a="1"/>
  <c r="S246" i="81" s="1"/>
  <c r="S248" i="81" a="1"/>
  <c r="S248" i="81" s="1"/>
  <c r="O197" i="81"/>
  <c r="N260" i="81" a="1"/>
  <c r="N260" i="81" s="1"/>
  <c r="N262" i="81" a="1"/>
  <c r="N262" i="81" s="1"/>
  <c r="N261" i="81" a="1"/>
  <c r="N261" i="81" s="1"/>
  <c r="N263" i="81" a="1"/>
  <c r="N263" i="81" s="1"/>
  <c r="N258" i="81" a="1"/>
  <c r="N258" i="81" s="1"/>
  <c r="N259" i="81" a="1"/>
  <c r="N259" i="81" s="1"/>
  <c r="N225" i="81"/>
  <c r="H332" i="81"/>
  <c r="G363" i="81"/>
  <c r="G379" i="81" a="1"/>
  <c r="G379" i="81" s="1"/>
  <c r="G378" i="81" a="1"/>
  <c r="G378" i="81" s="1"/>
  <c r="G381" i="81" a="1"/>
  <c r="G381" i="81" s="1"/>
  <c r="G380" i="81" a="1"/>
  <c r="G380" i="81" s="1"/>
  <c r="G382" i="81" a="1"/>
  <c r="G382" i="81" s="1"/>
  <c r="G377" i="81" a="1"/>
  <c r="G377" i="81" s="1"/>
  <c r="F364" i="81"/>
  <c r="G333" i="81"/>
  <c r="F384" i="81" a="1"/>
  <c r="F384" i="81" s="1"/>
  <c r="F385" i="81" a="1"/>
  <c r="F385" i="81" s="1"/>
  <c r="F386" i="81" a="1"/>
  <c r="F386" i="81" s="1"/>
  <c r="F383" i="81" a="1"/>
  <c r="F383" i="81" s="1"/>
  <c r="F388" i="81" a="1"/>
  <c r="F388" i="81" s="1"/>
  <c r="F387" i="81" a="1"/>
  <c r="F387" i="81" s="1"/>
  <c r="G202" i="81" l="1"/>
  <c r="F287" i="81" a="1"/>
  <c r="F287" i="81" s="1"/>
  <c r="F284" i="81" a="1"/>
  <c r="F284" i="81" s="1"/>
  <c r="F283" i="81" a="1"/>
  <c r="F283" i="81" s="1"/>
  <c r="F285" i="81" a="1"/>
  <c r="F285" i="81" s="1"/>
  <c r="F288" i="81" a="1"/>
  <c r="F288" i="81" s="1"/>
  <c r="F286" i="81" a="1"/>
  <c r="F286" i="81" s="1"/>
  <c r="F234" i="81"/>
  <c r="H363" i="81"/>
  <c r="I332" i="81"/>
  <c r="H378" i="81" a="1"/>
  <c r="H378" i="81" s="1"/>
  <c r="H382" i="81" a="1"/>
  <c r="H382" i="81" s="1"/>
  <c r="H379" i="81" a="1"/>
  <c r="H379" i="81" s="1"/>
  <c r="H381" i="81" a="1"/>
  <c r="H381" i="81" s="1"/>
  <c r="H377" i="81" a="1"/>
  <c r="H377" i="81" s="1"/>
  <c r="H380" i="81" a="1"/>
  <c r="H380" i="81" s="1"/>
  <c r="U194" i="81"/>
  <c r="T246" i="81" a="1"/>
  <c r="T246" i="81" s="1"/>
  <c r="T250" i="81" a="1"/>
  <c r="T250" i="81" s="1"/>
  <c r="T249" i="81" a="1"/>
  <c r="T249" i="81" s="1"/>
  <c r="T245" i="81" a="1"/>
  <c r="T245" i="81" s="1"/>
  <c r="T247" i="81" a="1"/>
  <c r="T247" i="81" s="1"/>
  <c r="T248" i="81" a="1"/>
  <c r="T248" i="81" s="1"/>
  <c r="T226" i="81"/>
  <c r="H198" i="81"/>
  <c r="G267" i="81" a="1"/>
  <c r="G267" i="81" s="1"/>
  <c r="G268" i="81" a="1"/>
  <c r="G268" i="81" s="1"/>
  <c r="G266" i="81" a="1"/>
  <c r="G266" i="81" s="1"/>
  <c r="G230" i="81"/>
  <c r="G265" i="81" a="1"/>
  <c r="G265" i="81" s="1"/>
  <c r="G264" i="81" a="1"/>
  <c r="G264" i="81" s="1"/>
  <c r="G269" i="81" a="1"/>
  <c r="G269" i="81" s="1"/>
  <c r="G364" i="81"/>
  <c r="H333" i="81"/>
  <c r="G384" i="81" a="1"/>
  <c r="G384" i="81" s="1"/>
  <c r="G387" i="81" a="1"/>
  <c r="G387" i="81" s="1"/>
  <c r="G385" i="81" a="1"/>
  <c r="G385" i="81" s="1"/>
  <c r="G383" i="81" a="1"/>
  <c r="G383" i="81" s="1"/>
  <c r="G386" i="81" a="1"/>
  <c r="G386" i="81" s="1"/>
  <c r="G388" i="81" a="1"/>
  <c r="G388" i="81" s="1"/>
  <c r="P193" i="81"/>
  <c r="O241" i="81" a="1"/>
  <c r="O241" i="81" s="1"/>
  <c r="O244" i="81" a="1"/>
  <c r="O244" i="81" s="1"/>
  <c r="O240" i="81" a="1"/>
  <c r="O240" i="81" s="1"/>
  <c r="O243" i="81" a="1"/>
  <c r="O243" i="81" s="1"/>
  <c r="O242" i="81" a="1"/>
  <c r="O242" i="81" s="1"/>
  <c r="O239" i="81" a="1"/>
  <c r="O239" i="81" s="1"/>
  <c r="O225" i="81"/>
  <c r="P197" i="81"/>
  <c r="O263" i="81" a="1"/>
  <c r="O263" i="81" s="1"/>
  <c r="O260" i="81" a="1"/>
  <c r="O260" i="81" s="1"/>
  <c r="O261" i="81" a="1"/>
  <c r="O261" i="81" s="1"/>
  <c r="O258" i="81" a="1"/>
  <c r="O258" i="81" s="1"/>
  <c r="O259" i="81" a="1"/>
  <c r="O259" i="81" s="1"/>
  <c r="O262" i="81" a="1"/>
  <c r="O262" i="81" s="1"/>
  <c r="O229" i="81"/>
  <c r="F365" i="81"/>
  <c r="G334" i="81"/>
  <c r="F391" i="81" a="1"/>
  <c r="F391" i="81" s="1"/>
  <c r="F394" i="81" a="1"/>
  <c r="F394" i="81" s="1"/>
  <c r="F390" i="81" a="1"/>
  <c r="F390" i="81" s="1"/>
  <c r="F393" i="81" a="1"/>
  <c r="F393" i="81" s="1"/>
  <c r="F389" i="81" a="1"/>
  <c r="F389" i="81" s="1"/>
  <c r="F392" i="81" a="1"/>
  <c r="F392" i="81" s="1"/>
  <c r="E366" i="81"/>
  <c r="E336" i="81"/>
  <c r="F335" i="81"/>
  <c r="I363" i="81" l="1"/>
  <c r="J332" i="81"/>
  <c r="I377" i="81" a="1"/>
  <c r="I377" i="81" s="1"/>
  <c r="I378" i="81" a="1"/>
  <c r="I378" i="81" s="1"/>
  <c r="I381" i="81" a="1"/>
  <c r="I381" i="81" s="1"/>
  <c r="I382" i="81" a="1"/>
  <c r="I382" i="81" s="1"/>
  <c r="I379" i="81" a="1"/>
  <c r="I379" i="81" s="1"/>
  <c r="I380" i="81" a="1"/>
  <c r="I380" i="81" s="1"/>
  <c r="G365" i="81"/>
  <c r="H334" i="81"/>
  <c r="G394" i="81" a="1"/>
  <c r="G394" i="81" s="1"/>
  <c r="G392" i="81" a="1"/>
  <c r="G392" i="81" s="1"/>
  <c r="G393" i="81" a="1"/>
  <c r="G393" i="81" s="1"/>
  <c r="G389" i="81" a="1"/>
  <c r="G389" i="81" s="1"/>
  <c r="G391" i="81" a="1"/>
  <c r="G391" i="81" s="1"/>
  <c r="G390" i="81" a="1"/>
  <c r="G390" i="81" s="1"/>
  <c r="Q193" i="81"/>
  <c r="P244" i="81" a="1"/>
  <c r="P244" i="81" s="1"/>
  <c r="P239" i="81" a="1"/>
  <c r="P239" i="81" s="1"/>
  <c r="P241" i="81" a="1"/>
  <c r="P241" i="81" s="1"/>
  <c r="P243" i="81" a="1"/>
  <c r="P243" i="81" s="1"/>
  <c r="P242" i="81" a="1"/>
  <c r="P242" i="81" s="1"/>
  <c r="P240" i="81" a="1"/>
  <c r="P240" i="81" s="1"/>
  <c r="P225" i="81"/>
  <c r="I198" i="81"/>
  <c r="H269" i="81" a="1"/>
  <c r="H269" i="81" s="1"/>
  <c r="H268" i="81" a="1"/>
  <c r="H268" i="81" s="1"/>
  <c r="H266" i="81" a="1"/>
  <c r="H266" i="81" s="1"/>
  <c r="H265" i="81" a="1"/>
  <c r="H265" i="81" s="1"/>
  <c r="H264" i="81" a="1"/>
  <c r="H264" i="81" s="1"/>
  <c r="H267" i="81" a="1"/>
  <c r="H267" i="81" s="1"/>
  <c r="H230" i="81"/>
  <c r="G335" i="81"/>
  <c r="F366" i="81"/>
  <c r="F336" i="81"/>
  <c r="E337" i="81"/>
  <c r="E367" i="81"/>
  <c r="E401" i="81" a="1"/>
  <c r="E401" i="81" s="1"/>
  <c r="E396" i="81" a="1"/>
  <c r="E396" i="81" s="1"/>
  <c r="E400" i="81" a="1"/>
  <c r="E400" i="81" s="1"/>
  <c r="E399" i="81" a="1"/>
  <c r="E399" i="81" s="1"/>
  <c r="E397" i="81" a="1"/>
  <c r="E397" i="81" s="1"/>
  <c r="E398" i="81" a="1"/>
  <c r="E398" i="81" s="1"/>
  <c r="Q197" i="81"/>
  <c r="P260" i="81" a="1"/>
  <c r="P260" i="81" s="1"/>
  <c r="P258" i="81" a="1"/>
  <c r="P258" i="81" s="1"/>
  <c r="P261" i="81" a="1"/>
  <c r="P261" i="81" s="1"/>
  <c r="P262" i="81" a="1"/>
  <c r="P262" i="81" s="1"/>
  <c r="P263" i="81" a="1"/>
  <c r="P263" i="81" s="1"/>
  <c r="P259" i="81" a="1"/>
  <c r="P259" i="81" s="1"/>
  <c r="P229" i="81"/>
  <c r="H364" i="81"/>
  <c r="I333" i="81"/>
  <c r="H385" i="81" a="1"/>
  <c r="H385" i="81" s="1"/>
  <c r="H384" i="81" a="1"/>
  <c r="H384" i="81" s="1"/>
  <c r="H388" i="81" a="1"/>
  <c r="H388" i="81" s="1"/>
  <c r="H386" i="81" a="1"/>
  <c r="H386" i="81" s="1"/>
  <c r="H387" i="81" a="1"/>
  <c r="H387" i="81" s="1"/>
  <c r="H383" i="81" a="1"/>
  <c r="H383" i="81" s="1"/>
  <c r="V194" i="81"/>
  <c r="U245" i="81" a="1"/>
  <c r="U245" i="81" s="1"/>
  <c r="U247" i="81" a="1"/>
  <c r="U247" i="81" s="1"/>
  <c r="U250" i="81" a="1"/>
  <c r="U250" i="81" s="1"/>
  <c r="U226" i="81"/>
  <c r="U246" i="81" a="1"/>
  <c r="U246" i="81" s="1"/>
  <c r="U249" i="81" a="1"/>
  <c r="U249" i="81" s="1"/>
  <c r="U248" i="81" a="1"/>
  <c r="U248" i="81" s="1"/>
  <c r="H202" i="81"/>
  <c r="G288" i="81" a="1"/>
  <c r="G288" i="81" s="1"/>
  <c r="G286" i="81" a="1"/>
  <c r="G286" i="81" s="1"/>
  <c r="G284" i="81" a="1"/>
  <c r="G284" i="81" s="1"/>
  <c r="G285" i="81" a="1"/>
  <c r="G285" i="81" s="1"/>
  <c r="G283" i="81" a="1"/>
  <c r="G283" i="81" s="1"/>
  <c r="G287" i="81" a="1"/>
  <c r="G287" i="81" s="1"/>
  <c r="G234" i="81"/>
  <c r="J198" i="81" l="1"/>
  <c r="I269" i="81" a="1"/>
  <c r="I269" i="81" s="1"/>
  <c r="I230" i="81"/>
  <c r="I268" i="81" a="1"/>
  <c r="I268" i="81" s="1"/>
  <c r="I264" i="81" a="1"/>
  <c r="I264" i="81" s="1"/>
  <c r="I267" i="81" a="1"/>
  <c r="I267" i="81" s="1"/>
  <c r="I266" i="81" a="1"/>
  <c r="I266" i="81" s="1"/>
  <c r="I265" i="81" a="1"/>
  <c r="I265" i="81" s="1"/>
  <c r="I334" i="81"/>
  <c r="H365" i="81"/>
  <c r="H393" i="81" a="1"/>
  <c r="H393" i="81" s="1"/>
  <c r="H394" i="81" a="1"/>
  <c r="H394" i="81" s="1"/>
  <c r="H391" i="81" a="1"/>
  <c r="H391" i="81" s="1"/>
  <c r="H389" i="81" a="1"/>
  <c r="H389" i="81" s="1"/>
  <c r="H392" i="81" a="1"/>
  <c r="H392" i="81" s="1"/>
  <c r="H390" i="81" a="1"/>
  <c r="H390" i="81" s="1"/>
  <c r="W194" i="81"/>
  <c r="V250" i="81" a="1"/>
  <c r="V250" i="81" s="1"/>
  <c r="V247" i="81" a="1"/>
  <c r="V247" i="81" s="1"/>
  <c r="V248" i="81" a="1"/>
  <c r="V248" i="81" s="1"/>
  <c r="V249" i="81" a="1"/>
  <c r="V249" i="81" s="1"/>
  <c r="V246" i="81" a="1"/>
  <c r="V246" i="81" s="1"/>
  <c r="V245" i="81" a="1"/>
  <c r="V245" i="81" s="1"/>
  <c r="V226" i="81"/>
  <c r="R197" i="81"/>
  <c r="Q261" i="81" a="1"/>
  <c r="Q261" i="81" s="1"/>
  <c r="Q262" i="81" a="1"/>
  <c r="Q262" i="81" s="1"/>
  <c r="Q260" i="81" a="1"/>
  <c r="Q260" i="81" s="1"/>
  <c r="Q258" i="81" a="1"/>
  <c r="Q258" i="81" s="1"/>
  <c r="Q263" i="81" a="1"/>
  <c r="Q263" i="81" s="1"/>
  <c r="Q259" i="81" a="1"/>
  <c r="Q259" i="81" s="1"/>
  <c r="Q229" i="81"/>
  <c r="F337" i="81"/>
  <c r="E338" i="81"/>
  <c r="E368" i="81"/>
  <c r="E406" i="81" a="1"/>
  <c r="E406" i="81" s="1"/>
  <c r="E403" i="81" a="1"/>
  <c r="E403" i="81" s="1"/>
  <c r="E405" i="81" a="1"/>
  <c r="E405" i="81" s="1"/>
  <c r="E404" i="81" a="1"/>
  <c r="E404" i="81" s="1"/>
  <c r="E402" i="81" a="1"/>
  <c r="E402" i="81" s="1"/>
  <c r="E407" i="81" a="1"/>
  <c r="E407" i="81" s="1"/>
  <c r="F367" i="81"/>
  <c r="G336" i="81"/>
  <c r="F400" i="81" a="1"/>
  <c r="F400" i="81" s="1"/>
  <c r="F397" i="81" a="1"/>
  <c r="F397" i="81" s="1"/>
  <c r="F396" i="81" a="1"/>
  <c r="F396" i="81" s="1"/>
  <c r="F398" i="81" a="1"/>
  <c r="F398" i="81" s="1"/>
  <c r="F399" i="81" a="1"/>
  <c r="F399" i="81" s="1"/>
  <c r="F401" i="81" a="1"/>
  <c r="F401" i="81" s="1"/>
  <c r="G366" i="81"/>
  <c r="H335" i="81"/>
  <c r="R193" i="81"/>
  <c r="Q241" i="81" a="1"/>
  <c r="Q241" i="81" s="1"/>
  <c r="Q240" i="81" a="1"/>
  <c r="Q240" i="81" s="1"/>
  <c r="Q244" i="81" a="1"/>
  <c r="Q244" i="81" s="1"/>
  <c r="Q243" i="81" a="1"/>
  <c r="Q243" i="81" s="1"/>
  <c r="Q242" i="81" a="1"/>
  <c r="Q242" i="81" s="1"/>
  <c r="Q239" i="81" a="1"/>
  <c r="Q239" i="81" s="1"/>
  <c r="Q225" i="81"/>
  <c r="J363" i="81"/>
  <c r="K332" i="81"/>
  <c r="J381" i="81" a="1"/>
  <c r="J381" i="81" s="1"/>
  <c r="J378" i="81" a="1"/>
  <c r="J378" i="81" s="1"/>
  <c r="J377" i="81" a="1"/>
  <c r="J377" i="81" s="1"/>
  <c r="J380" i="81" a="1"/>
  <c r="J380" i="81" s="1"/>
  <c r="J382" i="81" a="1"/>
  <c r="J382" i="81" s="1"/>
  <c r="J379" i="81" a="1"/>
  <c r="J379" i="81" s="1"/>
  <c r="I202" i="81"/>
  <c r="H288" i="81" a="1"/>
  <c r="H288" i="81" s="1"/>
  <c r="H285" i="81" a="1"/>
  <c r="H285" i="81" s="1"/>
  <c r="H284" i="81" a="1"/>
  <c r="H284" i="81" s="1"/>
  <c r="H287" i="81" a="1"/>
  <c r="H287" i="81" s="1"/>
  <c r="H286" i="81" a="1"/>
  <c r="H286" i="81" s="1"/>
  <c r="H283" i="81" a="1"/>
  <c r="H283" i="81" s="1"/>
  <c r="H234" i="81"/>
  <c r="I364" i="81"/>
  <c r="J333" i="81"/>
  <c r="I384" i="81" a="1"/>
  <c r="I384" i="81" s="1"/>
  <c r="I386" i="81" a="1"/>
  <c r="I386" i="81" s="1"/>
  <c r="I387" i="81" a="1"/>
  <c r="I387" i="81" s="1"/>
  <c r="I385" i="81" a="1"/>
  <c r="I385" i="81" s="1"/>
  <c r="I383" i="81" a="1"/>
  <c r="I383" i="81" s="1"/>
  <c r="I388" i="81" a="1"/>
  <c r="I388" i="81" s="1"/>
  <c r="G367" i="81" l="1"/>
  <c r="H336" i="81"/>
  <c r="G398" i="81" a="1"/>
  <c r="G398" i="81" s="1"/>
  <c r="G399" i="81" a="1"/>
  <c r="G399" i="81" s="1"/>
  <c r="G396" i="81" a="1"/>
  <c r="G396" i="81" s="1"/>
  <c r="G401" i="81" a="1"/>
  <c r="G401" i="81" s="1"/>
  <c r="G400" i="81" a="1"/>
  <c r="G400" i="81" s="1"/>
  <c r="G397" i="81" a="1"/>
  <c r="G397" i="81" s="1"/>
  <c r="S197" i="81"/>
  <c r="R263" i="81" a="1"/>
  <c r="R263" i="81" s="1"/>
  <c r="R260" i="81" a="1"/>
  <c r="R260" i="81" s="1"/>
  <c r="R261" i="81" a="1"/>
  <c r="R261" i="81" s="1"/>
  <c r="R262" i="81" a="1"/>
  <c r="R262" i="81" s="1"/>
  <c r="R258" i="81" a="1"/>
  <c r="R258" i="81" s="1"/>
  <c r="R259" i="81" a="1"/>
  <c r="R259" i="81" s="1"/>
  <c r="R229" i="81"/>
  <c r="J334" i="81"/>
  <c r="I365" i="81"/>
  <c r="I394" i="81" a="1"/>
  <c r="I394" i="81" s="1"/>
  <c r="I389" i="81" a="1"/>
  <c r="I389" i="81" s="1"/>
  <c r="I391" i="81" a="1"/>
  <c r="I391" i="81" s="1"/>
  <c r="I392" i="81" a="1"/>
  <c r="I392" i="81" s="1"/>
  <c r="I393" i="81" a="1"/>
  <c r="I393" i="81" s="1"/>
  <c r="I390" i="81" a="1"/>
  <c r="I390" i="81" s="1"/>
  <c r="J202" i="81"/>
  <c r="I288" i="81" a="1"/>
  <c r="I288" i="81" s="1"/>
  <c r="I286" i="81" a="1"/>
  <c r="I286" i="81" s="1"/>
  <c r="I283" i="81" a="1"/>
  <c r="I283" i="81" s="1"/>
  <c r="I287" i="81" a="1"/>
  <c r="I287" i="81" s="1"/>
  <c r="I284" i="81" a="1"/>
  <c r="I284" i="81" s="1"/>
  <c r="I285" i="81" a="1"/>
  <c r="I285" i="81" s="1"/>
  <c r="I234" i="81"/>
  <c r="S193" i="81"/>
  <c r="R240" i="81" a="1"/>
  <c r="R240" i="81" s="1"/>
  <c r="R243" i="81" a="1"/>
  <c r="R243" i="81" s="1"/>
  <c r="R241" i="81" a="1"/>
  <c r="R241" i="81" s="1"/>
  <c r="R242" i="81" a="1"/>
  <c r="R242" i="81" s="1"/>
  <c r="R244" i="81" a="1"/>
  <c r="R244" i="81" s="1"/>
  <c r="R239" i="81" a="1"/>
  <c r="R239" i="81" s="1"/>
  <c r="R225" i="81"/>
  <c r="I335" i="81"/>
  <c r="H366" i="81"/>
  <c r="E369" i="81"/>
  <c r="F338" i="81"/>
  <c r="E339" i="81"/>
  <c r="E412" i="81" a="1"/>
  <c r="E412" i="81" s="1"/>
  <c r="E413" i="81" a="1"/>
  <c r="E413" i="81" s="1"/>
  <c r="E408" i="81" a="1"/>
  <c r="E408" i="81" s="1"/>
  <c r="E410" i="81" a="1"/>
  <c r="E410" i="81" s="1"/>
  <c r="E409" i="81" a="1"/>
  <c r="E409" i="81" s="1"/>
  <c r="E411" i="81" a="1"/>
  <c r="E411" i="81" s="1"/>
  <c r="F368" i="81"/>
  <c r="G337" i="81"/>
  <c r="F405" i="81" a="1"/>
  <c r="F405" i="81" s="1"/>
  <c r="F404" i="81" a="1"/>
  <c r="F404" i="81" s="1"/>
  <c r="F407" i="81" a="1"/>
  <c r="F407" i="81" s="1"/>
  <c r="F402" i="81" a="1"/>
  <c r="F402" i="81" s="1"/>
  <c r="F403" i="81" a="1"/>
  <c r="F403" i="81" s="1"/>
  <c r="F406" i="81" a="1"/>
  <c r="F406" i="81" s="1"/>
  <c r="X194" i="81"/>
  <c r="W245" i="81" a="1"/>
  <c r="W245" i="81" s="1"/>
  <c r="W249" i="81" a="1"/>
  <c r="W249" i="81" s="1"/>
  <c r="W248" i="81" a="1"/>
  <c r="W248" i="81" s="1"/>
  <c r="W226" i="81"/>
  <c r="W246" i="81" a="1"/>
  <c r="W246" i="81" s="1"/>
  <c r="W247" i="81" a="1"/>
  <c r="W247" i="81" s="1"/>
  <c r="W250" i="81" a="1"/>
  <c r="W250" i="81" s="1"/>
  <c r="K198" i="81"/>
  <c r="J266" i="81" a="1"/>
  <c r="J266" i="81" s="1"/>
  <c r="J230" i="81"/>
  <c r="F439" i="81" s="1"/>
  <c r="F22" i="81" s="1"/>
  <c r="J267" i="81" a="1"/>
  <c r="J267" i="81" s="1"/>
  <c r="J269" i="81" a="1"/>
  <c r="J269" i="81" s="1"/>
  <c r="J268" i="81" a="1"/>
  <c r="J268" i="81" s="1"/>
  <c r="J265" i="81" a="1"/>
  <c r="J265" i="81" s="1"/>
  <c r="J264" i="81" a="1"/>
  <c r="J264" i="81" s="1"/>
  <c r="J364" i="81"/>
  <c r="K333" i="81"/>
  <c r="J385" i="81" a="1"/>
  <c r="J385" i="81" s="1"/>
  <c r="J386" i="81" a="1"/>
  <c r="J386" i="81" s="1"/>
  <c r="J384" i="81" a="1"/>
  <c r="J384" i="81" s="1"/>
  <c r="J388" i="81" a="1"/>
  <c r="J388" i="81" s="1"/>
  <c r="J387" i="81" a="1"/>
  <c r="J387" i="81" s="1"/>
  <c r="J383" i="81" a="1"/>
  <c r="J383" i="81" s="1"/>
  <c r="L332" i="81"/>
  <c r="K363" i="81"/>
  <c r="K378" i="81" a="1"/>
  <c r="K378" i="81" s="1"/>
  <c r="K381" i="81" a="1"/>
  <c r="K381" i="81" s="1"/>
  <c r="K379" i="81" a="1"/>
  <c r="K379" i="81" s="1"/>
  <c r="K377" i="81" a="1"/>
  <c r="K377" i="81" s="1"/>
  <c r="K380" i="81" a="1"/>
  <c r="K380" i="81" s="1"/>
  <c r="K382" i="81" a="1"/>
  <c r="K382" i="81" s="1"/>
  <c r="M332" i="81" l="1"/>
  <c r="L363" i="81"/>
  <c r="L381" i="81" a="1"/>
  <c r="L381" i="81" s="1"/>
  <c r="L379" i="81" a="1"/>
  <c r="L379" i="81" s="1"/>
  <c r="L380" i="81" a="1"/>
  <c r="L380" i="81" s="1"/>
  <c r="L377" i="81" a="1"/>
  <c r="L377" i="81" s="1"/>
  <c r="L378" i="81" a="1"/>
  <c r="L378" i="81" s="1"/>
  <c r="L382" i="81" a="1"/>
  <c r="L382" i="81" s="1"/>
  <c r="L198" i="81"/>
  <c r="K266" i="81" a="1"/>
  <c r="K266" i="81" s="1"/>
  <c r="K230" i="81"/>
  <c r="K264" i="81" a="1"/>
  <c r="K264" i="81" s="1"/>
  <c r="K269" i="81" a="1"/>
  <c r="K269" i="81" s="1"/>
  <c r="K268" i="81" a="1"/>
  <c r="K268" i="81" s="1"/>
  <c r="K265" i="81" a="1"/>
  <c r="K265" i="81" s="1"/>
  <c r="K267" i="81" a="1"/>
  <c r="K267" i="81" s="1"/>
  <c r="G368" i="81"/>
  <c r="H337" i="81"/>
  <c r="G402" i="81" a="1"/>
  <c r="G402" i="81" s="1"/>
  <c r="G404" i="81" a="1"/>
  <c r="G404" i="81" s="1"/>
  <c r="G407" i="81" a="1"/>
  <c r="G407" i="81" s="1"/>
  <c r="G405" i="81" a="1"/>
  <c r="G405" i="81" s="1"/>
  <c r="G403" i="81" a="1"/>
  <c r="G403" i="81" s="1"/>
  <c r="G406" i="81" a="1"/>
  <c r="G406" i="81" s="1"/>
  <c r="H367" i="81"/>
  <c r="I336" i="81"/>
  <c r="H396" i="81" a="1"/>
  <c r="H396" i="81" s="1"/>
  <c r="H401" i="81" a="1"/>
  <c r="H401" i="81" s="1"/>
  <c r="H399" i="81" a="1"/>
  <c r="H399" i="81" s="1"/>
  <c r="H397" i="81" a="1"/>
  <c r="H397" i="81" s="1"/>
  <c r="H400" i="81" a="1"/>
  <c r="H400" i="81" s="1"/>
  <c r="H398" i="81" a="1"/>
  <c r="H398" i="81" s="1"/>
  <c r="T193" i="81"/>
  <c r="S243" i="81" a="1"/>
  <c r="S243" i="81" s="1"/>
  <c r="S244" i="81" a="1"/>
  <c r="S244" i="81" s="1"/>
  <c r="S242" i="81" a="1"/>
  <c r="S242" i="81" s="1"/>
  <c r="S240" i="81" a="1"/>
  <c r="S240" i="81" s="1"/>
  <c r="S239" i="81" a="1"/>
  <c r="S239" i="81" s="1"/>
  <c r="S241" i="81" a="1"/>
  <c r="S241" i="81" s="1"/>
  <c r="S225" i="81"/>
  <c r="J365" i="81"/>
  <c r="F444" i="81" s="1"/>
  <c r="F27" i="81" s="1"/>
  <c r="F8" i="81" s="1"/>
  <c r="K334" i="81"/>
  <c r="J394" i="81" a="1"/>
  <c r="J394" i="81" s="1"/>
  <c r="J390" i="81" a="1"/>
  <c r="J390" i="81" s="1"/>
  <c r="J389" i="81" a="1"/>
  <c r="J389" i="81" s="1"/>
  <c r="J393" i="81" a="1"/>
  <c r="J393" i="81" s="1"/>
  <c r="J391" i="81" a="1"/>
  <c r="J391" i="81" s="1"/>
  <c r="J392" i="81" a="1"/>
  <c r="J392" i="81" s="1"/>
  <c r="K364" i="81"/>
  <c r="L333" i="81"/>
  <c r="K386" i="81" a="1"/>
  <c r="K386" i="81" s="1"/>
  <c r="K384" i="81" a="1"/>
  <c r="K384" i="81" s="1"/>
  <c r="K387" i="81" a="1"/>
  <c r="K387" i="81" s="1"/>
  <c r="K383" i="81" a="1"/>
  <c r="K383" i="81" s="1"/>
  <c r="K388" i="81" a="1"/>
  <c r="K388" i="81" s="1"/>
  <c r="K385" i="81" a="1"/>
  <c r="K385" i="81" s="1"/>
  <c r="Y194" i="81"/>
  <c r="X246" i="81" a="1"/>
  <c r="X246" i="81" s="1"/>
  <c r="X226" i="81"/>
  <c r="X250" i="81" a="1"/>
  <c r="X250" i="81" s="1"/>
  <c r="X249" i="81" a="1"/>
  <c r="X249" i="81" s="1"/>
  <c r="X245" i="81" a="1"/>
  <c r="X245" i="81" s="1"/>
  <c r="X247" i="81" a="1"/>
  <c r="X247" i="81" s="1"/>
  <c r="X248" i="81" a="1"/>
  <c r="X248" i="81" s="1"/>
  <c r="E370" i="81"/>
  <c r="E340" i="81"/>
  <c r="F339" i="81"/>
  <c r="F369" i="81"/>
  <c r="G338" i="81"/>
  <c r="F411" i="81" a="1"/>
  <c r="F411" i="81" s="1"/>
  <c r="F409" i="81" a="1"/>
  <c r="F409" i="81" s="1"/>
  <c r="F413" i="81" a="1"/>
  <c r="F413" i="81" s="1"/>
  <c r="F408" i="81" a="1"/>
  <c r="F408" i="81" s="1"/>
  <c r="F412" i="81" a="1"/>
  <c r="F412" i="81" s="1"/>
  <c r="F410" i="81" a="1"/>
  <c r="F410" i="81" s="1"/>
  <c r="J335" i="81"/>
  <c r="I366" i="81"/>
  <c r="K202" i="81"/>
  <c r="J287" i="81" a="1"/>
  <c r="J287" i="81" s="1"/>
  <c r="J288" i="81" a="1"/>
  <c r="J288" i="81" s="1"/>
  <c r="J283" i="81" a="1"/>
  <c r="J283" i="81" s="1"/>
  <c r="J286" i="81" a="1"/>
  <c r="J286" i="81" s="1"/>
  <c r="J284" i="81" a="1"/>
  <c r="J284" i="81" s="1"/>
  <c r="J285" i="81" a="1"/>
  <c r="J285" i="81" s="1"/>
  <c r="J234" i="81"/>
  <c r="F440" i="81" s="1"/>
  <c r="F23" i="81" s="1"/>
  <c r="T197" i="81"/>
  <c r="S229" i="81"/>
  <c r="S260" i="81" a="1"/>
  <c r="S260" i="81" s="1"/>
  <c r="S262" i="81" a="1"/>
  <c r="S262" i="81" s="1"/>
  <c r="S261" i="81" a="1"/>
  <c r="S261" i="81" s="1"/>
  <c r="S263" i="81" a="1"/>
  <c r="S263" i="81" s="1"/>
  <c r="S258" i="81" a="1"/>
  <c r="S258" i="81" s="1"/>
  <c r="S259" i="81" a="1"/>
  <c r="S259" i="81" s="1"/>
  <c r="U197" i="81" l="1"/>
  <c r="T261" i="81" a="1"/>
  <c r="T261" i="81" s="1"/>
  <c r="T260" i="81" a="1"/>
  <c r="T260" i="81" s="1"/>
  <c r="T263" i="81" a="1"/>
  <c r="T263" i="81" s="1"/>
  <c r="T259" i="81" a="1"/>
  <c r="T259" i="81" s="1"/>
  <c r="T258" i="81" a="1"/>
  <c r="T258" i="81" s="1"/>
  <c r="T262" i="81" a="1"/>
  <c r="T262" i="81" s="1"/>
  <c r="T229" i="81"/>
  <c r="Z194" i="81"/>
  <c r="Y248" i="81" a="1"/>
  <c r="Y248" i="81" s="1"/>
  <c r="Y250" i="81" a="1"/>
  <c r="Y250" i="81" s="1"/>
  <c r="Y246" i="81" a="1"/>
  <c r="Y246" i="81" s="1"/>
  <c r="Y249" i="81" a="1"/>
  <c r="Y249" i="81" s="1"/>
  <c r="Y226" i="81"/>
  <c r="Y245" i="81" a="1"/>
  <c r="Y245" i="81" s="1"/>
  <c r="Y247" i="81" a="1"/>
  <c r="Y247" i="81" s="1"/>
  <c r="K365" i="81"/>
  <c r="L334" i="81"/>
  <c r="K389" i="81" a="1"/>
  <c r="K389" i="81" s="1"/>
  <c r="K394" i="81" a="1"/>
  <c r="K394" i="81" s="1"/>
  <c r="K391" i="81" a="1"/>
  <c r="K391" i="81" s="1"/>
  <c r="K390" i="81" a="1"/>
  <c r="K390" i="81" s="1"/>
  <c r="K393" i="81" a="1"/>
  <c r="K393" i="81" s="1"/>
  <c r="K392" i="81" a="1"/>
  <c r="K392" i="81" s="1"/>
  <c r="I367" i="81"/>
  <c r="J336" i="81"/>
  <c r="I401" i="81" a="1"/>
  <c r="I401" i="81" s="1"/>
  <c r="I397" i="81" a="1"/>
  <c r="I397" i="81" s="1"/>
  <c r="I400" i="81" a="1"/>
  <c r="I400" i="81" s="1"/>
  <c r="I396" i="81" a="1"/>
  <c r="I396" i="81" s="1"/>
  <c r="I398" i="81" a="1"/>
  <c r="I398" i="81" s="1"/>
  <c r="I399" i="81" a="1"/>
  <c r="I399" i="81" s="1"/>
  <c r="M198" i="81"/>
  <c r="L269" i="81" a="1"/>
  <c r="L269" i="81" s="1"/>
  <c r="L265" i="81" a="1"/>
  <c r="L265" i="81" s="1"/>
  <c r="L264" i="81" a="1"/>
  <c r="L264" i="81" s="1"/>
  <c r="L267" i="81" a="1"/>
  <c r="L267" i="81" s="1"/>
  <c r="L268" i="81" a="1"/>
  <c r="L268" i="81" s="1"/>
  <c r="L266" i="81" a="1"/>
  <c r="L266" i="81" s="1"/>
  <c r="L230" i="81"/>
  <c r="G369" i="81"/>
  <c r="H338" i="81"/>
  <c r="G408" i="81" a="1"/>
  <c r="G408" i="81" s="1"/>
  <c r="G413" i="81" a="1"/>
  <c r="G413" i="81" s="1"/>
  <c r="G411" i="81" a="1"/>
  <c r="G411" i="81" s="1"/>
  <c r="G410" i="81" a="1"/>
  <c r="G410" i="81" s="1"/>
  <c r="G412" i="81" a="1"/>
  <c r="G412" i="81" s="1"/>
  <c r="G409" i="81" a="1"/>
  <c r="G409" i="81" s="1"/>
  <c r="E371" i="81"/>
  <c r="E341" i="81"/>
  <c r="F340" i="81"/>
  <c r="E418" i="81" a="1"/>
  <c r="E418" i="81" s="1"/>
  <c r="E420" i="81" a="1"/>
  <c r="E420" i="81" s="1"/>
  <c r="E416" i="81" a="1"/>
  <c r="E416" i="81" s="1"/>
  <c r="E419" i="81" a="1"/>
  <c r="E419" i="81" s="1"/>
  <c r="E415" i="81" a="1"/>
  <c r="E415" i="81" s="1"/>
  <c r="E417" i="81" a="1"/>
  <c r="E417" i="81" s="1"/>
  <c r="L202" i="81"/>
  <c r="K284" i="81" a="1"/>
  <c r="K284" i="81" s="1"/>
  <c r="K286" i="81" a="1"/>
  <c r="K286" i="81" s="1"/>
  <c r="K234" i="81"/>
  <c r="K287" i="81" a="1"/>
  <c r="K287" i="81" s="1"/>
  <c r="K288" i="81" a="1"/>
  <c r="K288" i="81" s="1"/>
  <c r="K283" i="81" a="1"/>
  <c r="K283" i="81" s="1"/>
  <c r="K285" i="81" a="1"/>
  <c r="K285" i="81" s="1"/>
  <c r="G339" i="81"/>
  <c r="F370" i="81"/>
  <c r="J366" i="81"/>
  <c r="K335" i="81"/>
  <c r="L364" i="81"/>
  <c r="M333" i="81"/>
  <c r="L387" i="81" a="1"/>
  <c r="L387" i="81" s="1"/>
  <c r="L385" i="81" a="1"/>
  <c r="L385" i="81" s="1"/>
  <c r="L386" i="81" a="1"/>
  <c r="L386" i="81" s="1"/>
  <c r="L383" i="81" a="1"/>
  <c r="L383" i="81" s="1"/>
  <c r="L384" i="81" a="1"/>
  <c r="L384" i="81" s="1"/>
  <c r="L388" i="81" a="1"/>
  <c r="L388" i="81" s="1"/>
  <c r="H368" i="81"/>
  <c r="I337" i="81"/>
  <c r="H402" i="81" a="1"/>
  <c r="H402" i="81" s="1"/>
  <c r="H405" i="81" a="1"/>
  <c r="H405" i="81" s="1"/>
  <c r="H407" i="81" a="1"/>
  <c r="H407" i="81" s="1"/>
  <c r="H406" i="81" a="1"/>
  <c r="H406" i="81" s="1"/>
  <c r="H404" i="81" a="1"/>
  <c r="H404" i="81" s="1"/>
  <c r="H403" i="81" a="1"/>
  <c r="H403" i="81" s="1"/>
  <c r="U193" i="81"/>
  <c r="T242" i="81" a="1"/>
  <c r="T242" i="81" s="1"/>
  <c r="T240" i="81" a="1"/>
  <c r="T240" i="81" s="1"/>
  <c r="T241" i="81" a="1"/>
  <c r="T241" i="81" s="1"/>
  <c r="T239" i="81" a="1"/>
  <c r="T239" i="81" s="1"/>
  <c r="T244" i="81" a="1"/>
  <c r="T244" i="81" s="1"/>
  <c r="T243" i="81" a="1"/>
  <c r="T243" i="81" s="1"/>
  <c r="T225" i="81"/>
  <c r="N332" i="81"/>
  <c r="M363" i="81"/>
  <c r="M378" i="81" a="1"/>
  <c r="M378" i="81" s="1"/>
  <c r="M377" i="81" a="1"/>
  <c r="M377" i="81" s="1"/>
  <c r="M380" i="81" a="1"/>
  <c r="M380" i="81" s="1"/>
  <c r="M381" i="81" a="1"/>
  <c r="M381" i="81" s="1"/>
  <c r="M379" i="81" a="1"/>
  <c r="M379" i="81" s="1"/>
  <c r="M382" i="81" a="1"/>
  <c r="M382" i="81" s="1"/>
  <c r="I368" i="81" l="1"/>
  <c r="J337" i="81"/>
  <c r="I405" i="81" a="1"/>
  <c r="I405" i="81" s="1"/>
  <c r="I403" i="81" a="1"/>
  <c r="I403" i="81" s="1"/>
  <c r="I404" i="81" a="1"/>
  <c r="I404" i="81" s="1"/>
  <c r="I402" i="81" a="1"/>
  <c r="I402" i="81" s="1"/>
  <c r="I407" i="81" a="1"/>
  <c r="I407" i="81" s="1"/>
  <c r="I406" i="81" a="1"/>
  <c r="I406" i="81" s="1"/>
  <c r="N363" i="81"/>
  <c r="O332" i="81"/>
  <c r="N381" i="81" a="1"/>
  <c r="N381" i="81" s="1"/>
  <c r="N378" i="81" a="1"/>
  <c r="N378" i="81" s="1"/>
  <c r="N382" i="81" a="1"/>
  <c r="N382" i="81" s="1"/>
  <c r="N379" i="81" a="1"/>
  <c r="N379" i="81" s="1"/>
  <c r="N380" i="81" a="1"/>
  <c r="N380" i="81" s="1"/>
  <c r="N377" i="81" a="1"/>
  <c r="N377" i="81" s="1"/>
  <c r="M202" i="81"/>
  <c r="L288" i="81" a="1"/>
  <c r="L288" i="81" s="1"/>
  <c r="L286" i="81" a="1"/>
  <c r="L286" i="81" s="1"/>
  <c r="L287" i="81" a="1"/>
  <c r="L287" i="81" s="1"/>
  <c r="L284" i="81" a="1"/>
  <c r="L284" i="81" s="1"/>
  <c r="L283" i="81" a="1"/>
  <c r="L283" i="81" s="1"/>
  <c r="L285" i="81" a="1"/>
  <c r="L285" i="81" s="1"/>
  <c r="L234" i="81"/>
  <c r="H369" i="81"/>
  <c r="I338" i="81"/>
  <c r="H411" i="81" a="1"/>
  <c r="H411" i="81" s="1"/>
  <c r="H410" i="81" a="1"/>
  <c r="H410" i="81" s="1"/>
  <c r="H412" i="81" a="1"/>
  <c r="H412" i="81" s="1"/>
  <c r="H409" i="81" a="1"/>
  <c r="H409" i="81" s="1"/>
  <c r="H413" i="81" a="1"/>
  <c r="H413" i="81" s="1"/>
  <c r="H408" i="81" a="1"/>
  <c r="H408" i="81" s="1"/>
  <c r="J367" i="81"/>
  <c r="K336" i="81"/>
  <c r="J398" i="81" a="1"/>
  <c r="J398" i="81" s="1"/>
  <c r="J396" i="81" a="1"/>
  <c r="J396" i="81" s="1"/>
  <c r="J399" i="81" a="1"/>
  <c r="J399" i="81" s="1"/>
  <c r="J397" i="81" a="1"/>
  <c r="J397" i="81" s="1"/>
  <c r="J401" i="81" a="1"/>
  <c r="J401" i="81" s="1"/>
  <c r="J400" i="81" a="1"/>
  <c r="J400" i="81" s="1"/>
  <c r="AA194" i="81"/>
  <c r="Z250" i="81" a="1"/>
  <c r="Z250" i="81" s="1"/>
  <c r="Z246" i="81" a="1"/>
  <c r="Z246" i="81" s="1"/>
  <c r="Z249" i="81" a="1"/>
  <c r="Z249" i="81" s="1"/>
  <c r="Z248" i="81" a="1"/>
  <c r="Z248" i="81" s="1"/>
  <c r="Z226" i="81"/>
  <c r="Z247" i="81" a="1"/>
  <c r="Z247" i="81" s="1"/>
  <c r="Z245" i="81" a="1"/>
  <c r="Z245" i="81" s="1"/>
  <c r="N333" i="81"/>
  <c r="M364" i="81"/>
  <c r="M386" i="81" a="1"/>
  <c r="M386" i="81" s="1"/>
  <c r="M383" i="81" a="1"/>
  <c r="M383" i="81" s="1"/>
  <c r="M388" i="81" a="1"/>
  <c r="M388" i="81" s="1"/>
  <c r="M385" i="81" a="1"/>
  <c r="M385" i="81" s="1"/>
  <c r="M387" i="81" a="1"/>
  <c r="M387" i="81" s="1"/>
  <c r="M384" i="81" a="1"/>
  <c r="M384" i="81" s="1"/>
  <c r="K366" i="81"/>
  <c r="L335" i="81"/>
  <c r="F371" i="81"/>
  <c r="G340" i="81"/>
  <c r="F420" i="81" a="1"/>
  <c r="F420" i="81" s="1"/>
  <c r="F419" i="81" a="1"/>
  <c r="F419" i="81" s="1"/>
  <c r="F416" i="81" a="1"/>
  <c r="F416" i="81" s="1"/>
  <c r="F418" i="81" a="1"/>
  <c r="F418" i="81" s="1"/>
  <c r="F415" i="81" a="1"/>
  <c r="F415" i="81" s="1"/>
  <c r="F417" i="81" a="1"/>
  <c r="F417" i="81" s="1"/>
  <c r="H339" i="81"/>
  <c r="G370" i="81"/>
  <c r="E372" i="81"/>
  <c r="F341" i="81"/>
  <c r="E342" i="81"/>
  <c r="E424" i="81" a="1"/>
  <c r="E424" i="81" s="1"/>
  <c r="E425" i="81" a="1"/>
  <c r="E425" i="81" s="1"/>
  <c r="E421" i="81" a="1"/>
  <c r="E421" i="81" s="1"/>
  <c r="E422" i="81" a="1"/>
  <c r="E422" i="81" s="1"/>
  <c r="E426" i="81" a="1"/>
  <c r="E426" i="81" s="1"/>
  <c r="E423" i="81" a="1"/>
  <c r="E423" i="81" s="1"/>
  <c r="N198" i="81"/>
  <c r="M266" i="81" a="1"/>
  <c r="M266" i="81" s="1"/>
  <c r="M230" i="81"/>
  <c r="M265" i="81" a="1"/>
  <c r="M265" i="81" s="1"/>
  <c r="M268" i="81" a="1"/>
  <c r="M268" i="81" s="1"/>
  <c r="M264" i="81" a="1"/>
  <c r="M264" i="81" s="1"/>
  <c r="M267" i="81" a="1"/>
  <c r="M267" i="81" s="1"/>
  <c r="M269" i="81" a="1"/>
  <c r="M269" i="81" s="1"/>
  <c r="L365" i="81"/>
  <c r="M334" i="81"/>
  <c r="L393" i="81" a="1"/>
  <c r="L393" i="81" s="1"/>
  <c r="L394" i="81" a="1"/>
  <c r="L394" i="81" s="1"/>
  <c r="L391" i="81" a="1"/>
  <c r="L391" i="81" s="1"/>
  <c r="L390" i="81" a="1"/>
  <c r="L390" i="81" s="1"/>
  <c r="L392" i="81" a="1"/>
  <c r="L392" i="81" s="1"/>
  <c r="L389" i="81" a="1"/>
  <c r="L389" i="81" s="1"/>
  <c r="V193" i="81"/>
  <c r="U239" i="81" a="1"/>
  <c r="U239" i="81" s="1"/>
  <c r="U242" i="81" a="1"/>
  <c r="U242" i="81" s="1"/>
  <c r="U241" i="81" a="1"/>
  <c r="U241" i="81" s="1"/>
  <c r="U243" i="81" a="1"/>
  <c r="U243" i="81" s="1"/>
  <c r="U240" i="81" a="1"/>
  <c r="U240" i="81" s="1"/>
  <c r="U244" i="81" a="1"/>
  <c r="U244" i="81" s="1"/>
  <c r="U225" i="81"/>
  <c r="V197" i="81"/>
  <c r="U229" i="81"/>
  <c r="U263" i="81" a="1"/>
  <c r="U263" i="81" s="1"/>
  <c r="U260" i="81" a="1"/>
  <c r="U260" i="81" s="1"/>
  <c r="U258" i="81" a="1"/>
  <c r="U258" i="81" s="1"/>
  <c r="U262" i="81" a="1"/>
  <c r="U262" i="81" s="1"/>
  <c r="U261" i="81" a="1"/>
  <c r="U261" i="81" s="1"/>
  <c r="U259" i="81" a="1"/>
  <c r="U259" i="81" s="1"/>
  <c r="H340" i="81" l="1"/>
  <c r="G371" i="81"/>
  <c r="G418" i="81" a="1"/>
  <c r="G418" i="81" s="1"/>
  <c r="G416" i="81" a="1"/>
  <c r="G416" i="81" s="1"/>
  <c r="G420" i="81" a="1"/>
  <c r="G420" i="81" s="1"/>
  <c r="G419" i="81" a="1"/>
  <c r="G419" i="81" s="1"/>
  <c r="G417" i="81" a="1"/>
  <c r="G417" i="81" s="1"/>
  <c r="G415" i="81" a="1"/>
  <c r="G415" i="81" s="1"/>
  <c r="L366" i="81"/>
  <c r="M335" i="81"/>
  <c r="I369" i="81"/>
  <c r="J338" i="81"/>
  <c r="I410" i="81" a="1"/>
  <c r="I410" i="81" s="1"/>
  <c r="I409" i="81" a="1"/>
  <c r="I409" i="81" s="1"/>
  <c r="I412" i="81" a="1"/>
  <c r="I412" i="81" s="1"/>
  <c r="I408" i="81" a="1"/>
  <c r="I408" i="81" s="1"/>
  <c r="I411" i="81" a="1"/>
  <c r="I411" i="81" s="1"/>
  <c r="I413" i="81" a="1"/>
  <c r="I413" i="81" s="1"/>
  <c r="O363" i="81"/>
  <c r="P332" i="81"/>
  <c r="O381" i="81" a="1"/>
  <c r="O381" i="81" s="1"/>
  <c r="O378" i="81" a="1"/>
  <c r="O378" i="81" s="1"/>
  <c r="O382" i="81" a="1"/>
  <c r="O382" i="81" s="1"/>
  <c r="O379" i="81" a="1"/>
  <c r="O379" i="81" s="1"/>
  <c r="O377" i="81" a="1"/>
  <c r="O377" i="81" s="1"/>
  <c r="O380" i="81" a="1"/>
  <c r="O380" i="81" s="1"/>
  <c r="M365" i="81"/>
  <c r="N334" i="81"/>
  <c r="M389" i="81" a="1"/>
  <c r="M389" i="81" s="1"/>
  <c r="M393" i="81" a="1"/>
  <c r="M393" i="81" s="1"/>
  <c r="M394" i="81" a="1"/>
  <c r="M394" i="81" s="1"/>
  <c r="M391" i="81" a="1"/>
  <c r="M391" i="81" s="1"/>
  <c r="M390" i="81" a="1"/>
  <c r="M390" i="81" s="1"/>
  <c r="M392" i="81" a="1"/>
  <c r="M392" i="81" s="1"/>
  <c r="AB194" i="81"/>
  <c r="AA250" i="81" a="1"/>
  <c r="AA250" i="81" s="1"/>
  <c r="AA247" i="81" a="1"/>
  <c r="AA247" i="81" s="1"/>
  <c r="AA246" i="81" a="1"/>
  <c r="AA246" i="81" s="1"/>
  <c r="AA226" i="81"/>
  <c r="AA248" i="81" a="1"/>
  <c r="AA248" i="81" s="1"/>
  <c r="AA249" i="81" a="1"/>
  <c r="AA249" i="81" s="1"/>
  <c r="AA245" i="81" a="1"/>
  <c r="AA245" i="81" s="1"/>
  <c r="W197" i="81"/>
  <c r="V263" i="81" a="1"/>
  <c r="V263" i="81" s="1"/>
  <c r="V260" i="81" a="1"/>
  <c r="V260" i="81" s="1"/>
  <c r="V261" i="81" a="1"/>
  <c r="V261" i="81" s="1"/>
  <c r="V258" i="81" a="1"/>
  <c r="V258" i="81" s="1"/>
  <c r="V259" i="81" a="1"/>
  <c r="V259" i="81" s="1"/>
  <c r="V262" i="81" a="1"/>
  <c r="V262" i="81" s="1"/>
  <c r="V229" i="81"/>
  <c r="E373" i="81"/>
  <c r="F342" i="81"/>
  <c r="E429" i="81" a="1"/>
  <c r="E429" i="81" s="1"/>
  <c r="E431" i="81" a="1"/>
  <c r="E431" i="81" s="1"/>
  <c r="E427" i="81" a="1"/>
  <c r="E427" i="81" s="1"/>
  <c r="E432" i="81" a="1"/>
  <c r="E432" i="81" s="1"/>
  <c r="E430" i="81" a="1"/>
  <c r="E430" i="81" s="1"/>
  <c r="E428" i="81" a="1"/>
  <c r="E428" i="81" s="1"/>
  <c r="F372" i="81"/>
  <c r="G341" i="81"/>
  <c r="F425" i="81" a="1"/>
  <c r="F425" i="81" s="1"/>
  <c r="F426" i="81" a="1"/>
  <c r="F426" i="81" s="1"/>
  <c r="F421" i="81" a="1"/>
  <c r="F421" i="81" s="1"/>
  <c r="F424" i="81" a="1"/>
  <c r="F424" i="81" s="1"/>
  <c r="F422" i="81" a="1"/>
  <c r="F422" i="81" s="1"/>
  <c r="F423" i="81" a="1"/>
  <c r="F423" i="81" s="1"/>
  <c r="I339" i="81"/>
  <c r="H370" i="81"/>
  <c r="K367" i="81"/>
  <c r="L336" i="81"/>
  <c r="K396" i="81" a="1"/>
  <c r="K396" i="81" s="1"/>
  <c r="K401" i="81" a="1"/>
  <c r="K401" i="81" s="1"/>
  <c r="K399" i="81" a="1"/>
  <c r="K399" i="81" s="1"/>
  <c r="K400" i="81" a="1"/>
  <c r="K400" i="81" s="1"/>
  <c r="K397" i="81" a="1"/>
  <c r="K397" i="81" s="1"/>
  <c r="K398" i="81" a="1"/>
  <c r="K398" i="81" s="1"/>
  <c r="K337" i="81"/>
  <c r="J368" i="81"/>
  <c r="J406" i="81" a="1"/>
  <c r="J406" i="81" s="1"/>
  <c r="J403" i="81" a="1"/>
  <c r="J403" i="81" s="1"/>
  <c r="J405" i="81" a="1"/>
  <c r="J405" i="81" s="1"/>
  <c r="J407" i="81" a="1"/>
  <c r="J407" i="81" s="1"/>
  <c r="J404" i="81" a="1"/>
  <c r="J404" i="81" s="1"/>
  <c r="J402" i="81" a="1"/>
  <c r="J402" i="81" s="1"/>
  <c r="O333" i="81"/>
  <c r="N364" i="81"/>
  <c r="N384" i="81" a="1"/>
  <c r="N384" i="81" s="1"/>
  <c r="N385" i="81" a="1"/>
  <c r="N385" i="81" s="1"/>
  <c r="N386" i="81" a="1"/>
  <c r="N386" i="81" s="1"/>
  <c r="N388" i="81" a="1"/>
  <c r="N388" i="81" s="1"/>
  <c r="N383" i="81" a="1"/>
  <c r="N383" i="81" s="1"/>
  <c r="N387" i="81" a="1"/>
  <c r="N387" i="81" s="1"/>
  <c r="N202" i="81"/>
  <c r="M286" i="81" a="1"/>
  <c r="M286" i="81" s="1"/>
  <c r="M234" i="81"/>
  <c r="M284" i="81" a="1"/>
  <c r="M284" i="81" s="1"/>
  <c r="M288" i="81" a="1"/>
  <c r="M288" i="81" s="1"/>
  <c r="M285" i="81" a="1"/>
  <c r="M285" i="81" s="1"/>
  <c r="M287" i="81" a="1"/>
  <c r="M287" i="81" s="1"/>
  <c r="M283" i="81" a="1"/>
  <c r="M283" i="81" s="1"/>
  <c r="W193" i="81"/>
  <c r="V240" i="81" a="1"/>
  <c r="V240" i="81" s="1"/>
  <c r="V242" i="81" a="1"/>
  <c r="V242" i="81" s="1"/>
  <c r="V244" i="81" a="1"/>
  <c r="V244" i="81" s="1"/>
  <c r="V243" i="81" a="1"/>
  <c r="V243" i="81" s="1"/>
  <c r="V241" i="81" a="1"/>
  <c r="V241" i="81" s="1"/>
  <c r="V239" i="81" a="1"/>
  <c r="V239" i="81" s="1"/>
  <c r="V225" i="81"/>
  <c r="O198" i="81"/>
  <c r="N230" i="81"/>
  <c r="N266" i="81" a="1"/>
  <c r="N266" i="81" s="1"/>
  <c r="N268" i="81" a="1"/>
  <c r="N268" i="81" s="1"/>
  <c r="N267" i="81" a="1"/>
  <c r="N267" i="81" s="1"/>
  <c r="N269" i="81" a="1"/>
  <c r="N269" i="81" s="1"/>
  <c r="N264" i="81" a="1"/>
  <c r="N264" i="81" s="1"/>
  <c r="N265" i="81" a="1"/>
  <c r="N265" i="81" s="1"/>
  <c r="L337" i="81" l="1"/>
  <c r="K368" i="81"/>
  <c r="K406" i="81" a="1"/>
  <c r="K406" i="81" s="1"/>
  <c r="K403" i="81" a="1"/>
  <c r="K403" i="81" s="1"/>
  <c r="K402" i="81" a="1"/>
  <c r="K402" i="81" s="1"/>
  <c r="K404" i="81" a="1"/>
  <c r="K404" i="81" s="1"/>
  <c r="K405" i="81" a="1"/>
  <c r="K405" i="81" s="1"/>
  <c r="K407" i="81" a="1"/>
  <c r="K407" i="81" s="1"/>
  <c r="G372" i="81"/>
  <c r="H341" i="81"/>
  <c r="G422" i="81" a="1"/>
  <c r="G422" i="81" s="1"/>
  <c r="G425" i="81" a="1"/>
  <c r="G425" i="81" s="1"/>
  <c r="G424" i="81" a="1"/>
  <c r="G424" i="81" s="1"/>
  <c r="G421" i="81" a="1"/>
  <c r="G421" i="81" s="1"/>
  <c r="G423" i="81" a="1"/>
  <c r="G423" i="81" s="1"/>
  <c r="G426" i="81" a="1"/>
  <c r="G426" i="81" s="1"/>
  <c r="O334" i="81"/>
  <c r="N365" i="81"/>
  <c r="N393" i="81" a="1"/>
  <c r="N393" i="81" s="1"/>
  <c r="N391" i="81" a="1"/>
  <c r="N391" i="81" s="1"/>
  <c r="N394" i="81" a="1"/>
  <c r="N394" i="81" s="1"/>
  <c r="N390" i="81" a="1"/>
  <c r="N390" i="81" s="1"/>
  <c r="N389" i="81" a="1"/>
  <c r="N389" i="81" s="1"/>
  <c r="N392" i="81" a="1"/>
  <c r="N392" i="81" s="1"/>
  <c r="J369" i="81"/>
  <c r="F445" i="81" s="1"/>
  <c r="F28" i="81" s="1"/>
  <c r="F9" i="81" s="1"/>
  <c r="K338" i="81"/>
  <c r="J411" i="81" a="1"/>
  <c r="J411" i="81" s="1"/>
  <c r="J408" i="81" a="1"/>
  <c r="J408" i="81" s="1"/>
  <c r="J413" i="81" a="1"/>
  <c r="J413" i="81" s="1"/>
  <c r="J410" i="81" a="1"/>
  <c r="J410" i="81" s="1"/>
  <c r="J409" i="81" a="1"/>
  <c r="J409" i="81" s="1"/>
  <c r="J412" i="81" a="1"/>
  <c r="J412" i="81" s="1"/>
  <c r="P198" i="81"/>
  <c r="O265" i="81" a="1"/>
  <c r="O265" i="81" s="1"/>
  <c r="O266" i="81" a="1"/>
  <c r="O266" i="81" s="1"/>
  <c r="O264" i="81" a="1"/>
  <c r="O264" i="81" s="1"/>
  <c r="O268" i="81" a="1"/>
  <c r="O268" i="81" s="1"/>
  <c r="O269" i="81" a="1"/>
  <c r="O269" i="81" s="1"/>
  <c r="O267" i="81" a="1"/>
  <c r="O267" i="81" s="1"/>
  <c r="O230" i="81"/>
  <c r="O202" i="81"/>
  <c r="N288" i="81" a="1"/>
  <c r="N288" i="81" s="1"/>
  <c r="N284" i="81" a="1"/>
  <c r="N284" i="81" s="1"/>
  <c r="N283" i="81" a="1"/>
  <c r="N283" i="81" s="1"/>
  <c r="N285" i="81" a="1"/>
  <c r="N285" i="81" s="1"/>
  <c r="N234" i="81"/>
  <c r="N286" i="81" a="1"/>
  <c r="N286" i="81" s="1"/>
  <c r="N287" i="81" a="1"/>
  <c r="N287" i="81" s="1"/>
  <c r="X197" i="81"/>
  <c r="W258" i="81" a="1"/>
  <c r="W258" i="81" s="1"/>
  <c r="W260" i="81" a="1"/>
  <c r="W260" i="81" s="1"/>
  <c r="W263" i="81" a="1"/>
  <c r="W263" i="81" s="1"/>
  <c r="W259" i="81" a="1"/>
  <c r="W259" i="81" s="1"/>
  <c r="W261" i="81" a="1"/>
  <c r="W261" i="81" s="1"/>
  <c r="W262" i="81" a="1"/>
  <c r="W262" i="81" s="1"/>
  <c r="W229" i="81"/>
  <c r="M366" i="81"/>
  <c r="N335" i="81"/>
  <c r="L367" i="81"/>
  <c r="M336" i="81"/>
  <c r="L399" i="81" a="1"/>
  <c r="L399" i="81" s="1"/>
  <c r="L397" i="81" a="1"/>
  <c r="L397" i="81" s="1"/>
  <c r="L400" i="81" a="1"/>
  <c r="L400" i="81" s="1"/>
  <c r="L398" i="81" a="1"/>
  <c r="L398" i="81" s="1"/>
  <c r="L396" i="81" a="1"/>
  <c r="L396" i="81" s="1"/>
  <c r="L401" i="81" a="1"/>
  <c r="L401" i="81" s="1"/>
  <c r="X193" i="81"/>
  <c r="W240" i="81" a="1"/>
  <c r="W240" i="81" s="1"/>
  <c r="W239" i="81" a="1"/>
  <c r="W239" i="81" s="1"/>
  <c r="W241" i="81" a="1"/>
  <c r="W241" i="81" s="1"/>
  <c r="W244" i="81" a="1"/>
  <c r="W244" i="81" s="1"/>
  <c r="W243" i="81" a="1"/>
  <c r="W243" i="81" s="1"/>
  <c r="W242" i="81" a="1"/>
  <c r="W242" i="81" s="1"/>
  <c r="W225" i="81"/>
  <c r="P333" i="81"/>
  <c r="O364" i="81"/>
  <c r="O385" i="81" a="1"/>
  <c r="O385" i="81" s="1"/>
  <c r="O384" i="81" a="1"/>
  <c r="O384" i="81" s="1"/>
  <c r="O387" i="81" a="1"/>
  <c r="O387" i="81" s="1"/>
  <c r="O386" i="81" a="1"/>
  <c r="O386" i="81" s="1"/>
  <c r="O383" i="81" a="1"/>
  <c r="O383" i="81" s="1"/>
  <c r="O388" i="81" a="1"/>
  <c r="O388" i="81" s="1"/>
  <c r="F373" i="81"/>
  <c r="G342" i="81"/>
  <c r="F430" i="81" a="1"/>
  <c r="F430" i="81" s="1"/>
  <c r="F428" i="81" a="1"/>
  <c r="F428" i="81" s="1"/>
  <c r="F429" i="81" a="1"/>
  <c r="F429" i="81" s="1"/>
  <c r="F427" i="81" a="1"/>
  <c r="F427" i="81" s="1"/>
  <c r="F431" i="81" a="1"/>
  <c r="F431" i="81" s="1"/>
  <c r="F432" i="81" a="1"/>
  <c r="F432" i="81" s="1"/>
  <c r="P363" i="81"/>
  <c r="Q332" i="81"/>
  <c r="P381" i="81" a="1"/>
  <c r="P381" i="81" s="1"/>
  <c r="P379" i="81" a="1"/>
  <c r="P379" i="81" s="1"/>
  <c r="P378" i="81" a="1"/>
  <c r="P378" i="81" s="1"/>
  <c r="P380" i="81" a="1"/>
  <c r="P380" i="81" s="1"/>
  <c r="P377" i="81" a="1"/>
  <c r="P377" i="81" s="1"/>
  <c r="P382" i="81" a="1"/>
  <c r="P382" i="81" s="1"/>
  <c r="I370" i="81"/>
  <c r="J339" i="81"/>
  <c r="AC194" i="81"/>
  <c r="AB246" i="81" a="1"/>
  <c r="AB246" i="81" s="1"/>
  <c r="AB247" i="81" a="1"/>
  <c r="AB247" i="81" s="1"/>
  <c r="AB245" i="81" a="1"/>
  <c r="AB245" i="81" s="1"/>
  <c r="AB250" i="81" a="1"/>
  <c r="AB250" i="81" s="1"/>
  <c r="AB249" i="81" a="1"/>
  <c r="AB249" i="81" s="1"/>
  <c r="AB248" i="81" a="1"/>
  <c r="AB248" i="81" s="1"/>
  <c r="AB226" i="81"/>
  <c r="H371" i="81"/>
  <c r="I340" i="81"/>
  <c r="H416" i="81" a="1"/>
  <c r="H416" i="81" s="1"/>
  <c r="H420" i="81" a="1"/>
  <c r="H420" i="81" s="1"/>
  <c r="H418" i="81" a="1"/>
  <c r="H418" i="81" s="1"/>
  <c r="H415" i="81" a="1"/>
  <c r="H415" i="81" s="1"/>
  <c r="H419" i="81" a="1"/>
  <c r="H419" i="81" s="1"/>
  <c r="H417" i="81" a="1"/>
  <c r="H417" i="81" s="1"/>
  <c r="Q363" i="81" l="1"/>
  <c r="R332" i="81"/>
  <c r="Q382" i="81" a="1"/>
  <c r="Q382" i="81" s="1"/>
  <c r="Q378" i="81" a="1"/>
  <c r="Q378" i="81" s="1"/>
  <c r="Q381" i="81" a="1"/>
  <c r="Q381" i="81" s="1"/>
  <c r="Q379" i="81" a="1"/>
  <c r="Q379" i="81" s="1"/>
  <c r="Q380" i="81" a="1"/>
  <c r="Q380" i="81" s="1"/>
  <c r="Q377" i="81" a="1"/>
  <c r="Q377" i="81" s="1"/>
  <c r="M367" i="81"/>
  <c r="N336" i="81"/>
  <c r="M400" i="81" a="1"/>
  <c r="M400" i="81" s="1"/>
  <c r="M398" i="81" a="1"/>
  <c r="M398" i="81" s="1"/>
  <c r="M399" i="81" a="1"/>
  <c r="M399" i="81" s="1"/>
  <c r="M397" i="81" a="1"/>
  <c r="M397" i="81" s="1"/>
  <c r="M401" i="81" a="1"/>
  <c r="M401" i="81" s="1"/>
  <c r="M396" i="81" a="1"/>
  <c r="M396" i="81" s="1"/>
  <c r="P364" i="81"/>
  <c r="Q333" i="81"/>
  <c r="P385" i="81" a="1"/>
  <c r="P385" i="81" s="1"/>
  <c r="P384" i="81" a="1"/>
  <c r="P384" i="81" s="1"/>
  <c r="P387" i="81" a="1"/>
  <c r="P387" i="81" s="1"/>
  <c r="P383" i="81" a="1"/>
  <c r="P383" i="81" s="1"/>
  <c r="P386" i="81" a="1"/>
  <c r="P386" i="81" s="1"/>
  <c r="P388" i="81" a="1"/>
  <c r="P388" i="81" s="1"/>
  <c r="N366" i="81"/>
  <c r="O335" i="81"/>
  <c r="L338" i="81"/>
  <c r="K369" i="81"/>
  <c r="K413" i="81" a="1"/>
  <c r="K413" i="81" s="1"/>
  <c r="K412" i="81" a="1"/>
  <c r="K412" i="81" s="1"/>
  <c r="K408" i="81" a="1"/>
  <c r="K408" i="81" s="1"/>
  <c r="K410" i="81" a="1"/>
  <c r="K410" i="81" s="1"/>
  <c r="K409" i="81" a="1"/>
  <c r="K409" i="81" s="1"/>
  <c r="K411" i="81" a="1"/>
  <c r="K411" i="81" s="1"/>
  <c r="H372" i="81"/>
  <c r="I341" i="81"/>
  <c r="H424" i="81" a="1"/>
  <c r="H424" i="81" s="1"/>
  <c r="H426" i="81" a="1"/>
  <c r="H426" i="81" s="1"/>
  <c r="H422" i="81" a="1"/>
  <c r="H422" i="81" s="1"/>
  <c r="H423" i="81" a="1"/>
  <c r="H423" i="81" s="1"/>
  <c r="H425" i="81" a="1"/>
  <c r="H425" i="81" s="1"/>
  <c r="H421" i="81" a="1"/>
  <c r="H421" i="81" s="1"/>
  <c r="P202" i="81"/>
  <c r="O285" i="81" a="1"/>
  <c r="O285" i="81" s="1"/>
  <c r="O284" i="81" a="1"/>
  <c r="O284" i="81" s="1"/>
  <c r="O287" i="81" a="1"/>
  <c r="O287" i="81" s="1"/>
  <c r="O288" i="81" a="1"/>
  <c r="O288" i="81" s="1"/>
  <c r="O283" i="81" a="1"/>
  <c r="O283" i="81" s="1"/>
  <c r="O234" i="81"/>
  <c r="O286" i="81" a="1"/>
  <c r="O286" i="81" s="1"/>
  <c r="J370" i="81"/>
  <c r="K339" i="81"/>
  <c r="G373" i="81"/>
  <c r="H342" i="81"/>
  <c r="G430" i="81" a="1"/>
  <c r="G430" i="81" s="1"/>
  <c r="G432" i="81" a="1"/>
  <c r="G432" i="81" s="1"/>
  <c r="G427" i="81" a="1"/>
  <c r="G427" i="81" s="1"/>
  <c r="G429" i="81" a="1"/>
  <c r="G429" i="81" s="1"/>
  <c r="G428" i="81" a="1"/>
  <c r="G428" i="81" s="1"/>
  <c r="G431" i="81" a="1"/>
  <c r="G431" i="81" s="1"/>
  <c r="I371" i="81"/>
  <c r="J340" i="81"/>
  <c r="I416" i="81" a="1"/>
  <c r="I416" i="81" s="1"/>
  <c r="I417" i="81" a="1"/>
  <c r="I417" i="81" s="1"/>
  <c r="I415" i="81" a="1"/>
  <c r="I415" i="81" s="1"/>
  <c r="I418" i="81" a="1"/>
  <c r="I418" i="81" s="1"/>
  <c r="I419" i="81" a="1"/>
  <c r="I419" i="81" s="1"/>
  <c r="I420" i="81" a="1"/>
  <c r="I420" i="81" s="1"/>
  <c r="AD194" i="81"/>
  <c r="AC246" i="81" a="1"/>
  <c r="AC246" i="81" s="1"/>
  <c r="AC248" i="81" a="1"/>
  <c r="AC248" i="81" s="1"/>
  <c r="AC226" i="81"/>
  <c r="AC250" i="81" a="1"/>
  <c r="AC250" i="81" s="1"/>
  <c r="AC247" i="81" a="1"/>
  <c r="AC247" i="81" s="1"/>
  <c r="AC245" i="81" a="1"/>
  <c r="AC245" i="81" s="1"/>
  <c r="AC249" i="81" a="1"/>
  <c r="AC249" i="81" s="1"/>
  <c r="Y193" i="81"/>
  <c r="X239" i="81" a="1"/>
  <c r="X239" i="81" s="1"/>
  <c r="X241" i="81" a="1"/>
  <c r="X241" i="81" s="1"/>
  <c r="X243" i="81" a="1"/>
  <c r="X243" i="81" s="1"/>
  <c r="X240" i="81" a="1"/>
  <c r="X240" i="81" s="1"/>
  <c r="X244" i="81" a="1"/>
  <c r="X244" i="81" s="1"/>
  <c r="X242" i="81" a="1"/>
  <c r="X242" i="81" s="1"/>
  <c r="X225" i="81"/>
  <c r="Y197" i="81"/>
  <c r="X261" i="81" a="1"/>
  <c r="X261" i="81" s="1"/>
  <c r="X262" i="81" a="1"/>
  <c r="X262" i="81" s="1"/>
  <c r="X259" i="81" a="1"/>
  <c r="X259" i="81" s="1"/>
  <c r="X263" i="81" a="1"/>
  <c r="X263" i="81" s="1"/>
  <c r="X260" i="81" a="1"/>
  <c r="X260" i="81" s="1"/>
  <c r="X258" i="81" a="1"/>
  <c r="X258" i="81" s="1"/>
  <c r="X229" i="81"/>
  <c r="Q198" i="81"/>
  <c r="P264" i="81" a="1"/>
  <c r="P264" i="81" s="1"/>
  <c r="P266" i="81" a="1"/>
  <c r="P266" i="81" s="1"/>
  <c r="P265" i="81" a="1"/>
  <c r="P265" i="81" s="1"/>
  <c r="P268" i="81" a="1"/>
  <c r="P268" i="81" s="1"/>
  <c r="P269" i="81" a="1"/>
  <c r="P269" i="81" s="1"/>
  <c r="P267" i="81" a="1"/>
  <c r="P267" i="81" s="1"/>
  <c r="P230" i="81"/>
  <c r="O365" i="81"/>
  <c r="P334" i="81"/>
  <c r="O394" i="81" a="1"/>
  <c r="O394" i="81" s="1"/>
  <c r="O390" i="81" a="1"/>
  <c r="O390" i="81" s="1"/>
  <c r="O391" i="81" a="1"/>
  <c r="O391" i="81" s="1"/>
  <c r="O393" i="81" a="1"/>
  <c r="O393" i="81" s="1"/>
  <c r="O389" i="81" a="1"/>
  <c r="O389" i="81" s="1"/>
  <c r="O392" i="81" a="1"/>
  <c r="O392" i="81" s="1"/>
  <c r="L368" i="81"/>
  <c r="M337" i="81"/>
  <c r="L404" i="81" a="1"/>
  <c r="L404" i="81" s="1"/>
  <c r="L406" i="81" a="1"/>
  <c r="L406" i="81" s="1"/>
  <c r="L403" i="81" a="1"/>
  <c r="L403" i="81" s="1"/>
  <c r="L407" i="81" a="1"/>
  <c r="L407" i="81" s="1"/>
  <c r="L405" i="81" a="1"/>
  <c r="L405" i="81" s="1"/>
  <c r="L402" i="81" a="1"/>
  <c r="L402" i="81" s="1"/>
  <c r="J371" i="81" l="1"/>
  <c r="K340" i="81"/>
  <c r="J416" i="81" a="1"/>
  <c r="J416" i="81" s="1"/>
  <c r="J418" i="81" a="1"/>
  <c r="J418" i="81" s="1"/>
  <c r="J420" i="81" a="1"/>
  <c r="J420" i="81" s="1"/>
  <c r="J415" i="81" a="1"/>
  <c r="J415" i="81" s="1"/>
  <c r="J417" i="81" a="1"/>
  <c r="J417" i="81" s="1"/>
  <c r="J419" i="81" a="1"/>
  <c r="J419" i="81" s="1"/>
  <c r="M368" i="81"/>
  <c r="N337" i="81"/>
  <c r="M402" i="81" a="1"/>
  <c r="M402" i="81" s="1"/>
  <c r="M403" i="81" a="1"/>
  <c r="M403" i="81" s="1"/>
  <c r="M404" i="81" a="1"/>
  <c r="M404" i="81" s="1"/>
  <c r="M405" i="81" a="1"/>
  <c r="M405" i="81" s="1"/>
  <c r="M406" i="81" a="1"/>
  <c r="M406" i="81" s="1"/>
  <c r="M407" i="81" a="1"/>
  <c r="M407" i="81" s="1"/>
  <c r="R198" i="81"/>
  <c r="Q264" i="81" a="1"/>
  <c r="Q264" i="81" s="1"/>
  <c r="Q268" i="81" a="1"/>
  <c r="Q268" i="81" s="1"/>
  <c r="Q267" i="81" a="1"/>
  <c r="Q267" i="81" s="1"/>
  <c r="Q266" i="81" a="1"/>
  <c r="Q266" i="81" s="1"/>
  <c r="Q265" i="81" a="1"/>
  <c r="Q265" i="81" s="1"/>
  <c r="Q269" i="81" a="1"/>
  <c r="Q269" i="81" s="1"/>
  <c r="Q230" i="81"/>
  <c r="Z193" i="81"/>
  <c r="Y241" i="81" a="1"/>
  <c r="Y241" i="81" s="1"/>
  <c r="Y240" i="81" a="1"/>
  <c r="Y240" i="81" s="1"/>
  <c r="Y239" i="81" a="1"/>
  <c r="Y239" i="81" s="1"/>
  <c r="Y243" i="81" a="1"/>
  <c r="Y243" i="81" s="1"/>
  <c r="Y244" i="81" a="1"/>
  <c r="Y244" i="81" s="1"/>
  <c r="Y242" i="81" a="1"/>
  <c r="Y242" i="81" s="1"/>
  <c r="Y225" i="81"/>
  <c r="Q202" i="81"/>
  <c r="P234" i="81"/>
  <c r="P288" i="81" a="1"/>
  <c r="P288" i="81" s="1"/>
  <c r="P285" i="81" a="1"/>
  <c r="P285" i="81" s="1"/>
  <c r="P286" i="81" a="1"/>
  <c r="P286" i="81" s="1"/>
  <c r="P284" i="81" a="1"/>
  <c r="P284" i="81" s="1"/>
  <c r="P283" i="81" a="1"/>
  <c r="P283" i="81" s="1"/>
  <c r="P287" i="81" a="1"/>
  <c r="P287" i="81" s="1"/>
  <c r="M338" i="81"/>
  <c r="L369" i="81"/>
  <c r="L410" i="81" a="1"/>
  <c r="L410" i="81" s="1"/>
  <c r="L408" i="81" a="1"/>
  <c r="L408" i="81" s="1"/>
  <c r="L412" i="81" a="1"/>
  <c r="L412" i="81" s="1"/>
  <c r="L409" i="81" a="1"/>
  <c r="L409" i="81" s="1"/>
  <c r="L411" i="81" a="1"/>
  <c r="L411" i="81" s="1"/>
  <c r="L413" i="81" a="1"/>
  <c r="L413" i="81" s="1"/>
  <c r="O366" i="81"/>
  <c r="P335" i="81"/>
  <c r="N367" i="81"/>
  <c r="O336" i="81"/>
  <c r="N399" i="81" a="1"/>
  <c r="N399" i="81" s="1"/>
  <c r="N400" i="81" a="1"/>
  <c r="N400" i="81" s="1"/>
  <c r="N396" i="81" a="1"/>
  <c r="N396" i="81" s="1"/>
  <c r="N401" i="81" a="1"/>
  <c r="N401" i="81" s="1"/>
  <c r="N397" i="81" a="1"/>
  <c r="N397" i="81" s="1"/>
  <c r="N398" i="81" a="1"/>
  <c r="N398" i="81" s="1"/>
  <c r="P365" i="81"/>
  <c r="Q334" i="81"/>
  <c r="P394" i="81" a="1"/>
  <c r="P394" i="81" s="1"/>
  <c r="P393" i="81" a="1"/>
  <c r="P393" i="81" s="1"/>
  <c r="P389" i="81" a="1"/>
  <c r="P389" i="81" s="1"/>
  <c r="P391" i="81" a="1"/>
  <c r="P391" i="81" s="1"/>
  <c r="P392" i="81" a="1"/>
  <c r="P392" i="81" s="1"/>
  <c r="P390" i="81" a="1"/>
  <c r="P390" i="81" s="1"/>
  <c r="H373" i="81"/>
  <c r="I342" i="81"/>
  <c r="H430" i="81" a="1"/>
  <c r="H430" i="81" s="1"/>
  <c r="H429" i="81" a="1"/>
  <c r="H429" i="81" s="1"/>
  <c r="H431" i="81" a="1"/>
  <c r="H431" i="81" s="1"/>
  <c r="H427" i="81" a="1"/>
  <c r="H427" i="81" s="1"/>
  <c r="H432" i="81" a="1"/>
  <c r="H432" i="81" s="1"/>
  <c r="H428" i="81" a="1"/>
  <c r="H428" i="81" s="1"/>
  <c r="Z197" i="81"/>
  <c r="Y262" i="81" a="1"/>
  <c r="Y262" i="81" s="1"/>
  <c r="Y260" i="81" a="1"/>
  <c r="Y260" i="81" s="1"/>
  <c r="Y263" i="81" a="1"/>
  <c r="Y263" i="81" s="1"/>
  <c r="Y261" i="81" a="1"/>
  <c r="Y261" i="81" s="1"/>
  <c r="Y258" i="81" a="1"/>
  <c r="Y258" i="81" s="1"/>
  <c r="Y259" i="81" a="1"/>
  <c r="Y259" i="81" s="1"/>
  <c r="Y229" i="81"/>
  <c r="AD247" i="81" a="1"/>
  <c r="AD247" i="81" s="1"/>
  <c r="AD250" i="81" a="1"/>
  <c r="AD250" i="81" s="1"/>
  <c r="AD226" i="81"/>
  <c r="AD249" i="81" a="1"/>
  <c r="AD249" i="81" s="1"/>
  <c r="AD245" i="81" a="1"/>
  <c r="AD245" i="81" s="1"/>
  <c r="AD246" i="81" a="1"/>
  <c r="AD246" i="81" s="1"/>
  <c r="AD248" i="81" a="1"/>
  <c r="AD248" i="81" s="1"/>
  <c r="K370" i="81"/>
  <c r="L339" i="81"/>
  <c r="I372" i="81"/>
  <c r="J341" i="81"/>
  <c r="I425" i="81" a="1"/>
  <c r="I425" i="81" s="1"/>
  <c r="I422" i="81" a="1"/>
  <c r="I422" i="81" s="1"/>
  <c r="I423" i="81" a="1"/>
  <c r="I423" i="81" s="1"/>
  <c r="I426" i="81" a="1"/>
  <c r="I426" i="81" s="1"/>
  <c r="I424" i="81" a="1"/>
  <c r="I424" i="81" s="1"/>
  <c r="I421" i="81" a="1"/>
  <c r="I421" i="81" s="1"/>
  <c r="Q364" i="81"/>
  <c r="R333" i="81"/>
  <c r="Q384" i="81" a="1"/>
  <c r="Q384" i="81" s="1"/>
  <c r="Q385" i="81" a="1"/>
  <c r="Q385" i="81" s="1"/>
  <c r="Q386" i="81" a="1"/>
  <c r="Q386" i="81" s="1"/>
  <c r="Q383" i="81" a="1"/>
  <c r="Q383" i="81" s="1"/>
  <c r="Q387" i="81" a="1"/>
  <c r="Q387" i="81" s="1"/>
  <c r="Q388" i="81" a="1"/>
  <c r="Q388" i="81" s="1"/>
  <c r="S332" i="81"/>
  <c r="R363" i="81"/>
  <c r="R378" i="81" a="1"/>
  <c r="R378" i="81" s="1"/>
  <c r="R377" i="81" a="1"/>
  <c r="R377" i="81" s="1"/>
  <c r="R381" i="81" a="1"/>
  <c r="R381" i="81" s="1"/>
  <c r="R380" i="81" a="1"/>
  <c r="R380" i="81" s="1"/>
  <c r="R382" i="81" a="1"/>
  <c r="R382" i="81" s="1"/>
  <c r="R379" i="81" a="1"/>
  <c r="R379" i="81" s="1"/>
  <c r="J372" i="81" l="1"/>
  <c r="K341" i="81"/>
  <c r="J422" i="81" a="1"/>
  <c r="J422" i="81" s="1"/>
  <c r="J425" i="81" a="1"/>
  <c r="J425" i="81" s="1"/>
  <c r="J424" i="81" a="1"/>
  <c r="J424" i="81" s="1"/>
  <c r="J426" i="81" a="1"/>
  <c r="J426" i="81" s="1"/>
  <c r="J421" i="81" a="1"/>
  <c r="J421" i="81" s="1"/>
  <c r="J423" i="81" a="1"/>
  <c r="J423" i="81" s="1"/>
  <c r="T332" i="81"/>
  <c r="S363" i="81"/>
  <c r="S378" i="81" a="1"/>
  <c r="S378" i="81" s="1"/>
  <c r="S381" i="81" a="1"/>
  <c r="S381" i="81" s="1"/>
  <c r="S379" i="81" a="1"/>
  <c r="S379" i="81" s="1"/>
  <c r="S382" i="81" a="1"/>
  <c r="S382" i="81" s="1"/>
  <c r="S377" i="81" a="1"/>
  <c r="S377" i="81" s="1"/>
  <c r="S380" i="81" a="1"/>
  <c r="S380" i="81" s="1"/>
  <c r="Q365" i="81"/>
  <c r="R334" i="81"/>
  <c r="Q393" i="81" a="1"/>
  <c r="Q393" i="81" s="1"/>
  <c r="Q389" i="81" a="1"/>
  <c r="Q389" i="81" s="1"/>
  <c r="Q392" i="81" a="1"/>
  <c r="Q392" i="81" s="1"/>
  <c r="Q391" i="81" a="1"/>
  <c r="Q391" i="81" s="1"/>
  <c r="Q390" i="81" a="1"/>
  <c r="Q390" i="81" s="1"/>
  <c r="Q394" i="81" a="1"/>
  <c r="Q394" i="81" s="1"/>
  <c r="L370" i="81"/>
  <c r="M339" i="81"/>
  <c r="AA197" i="81"/>
  <c r="Z263" i="81" a="1"/>
  <c r="Z263" i="81" s="1"/>
  <c r="Z261" i="81" a="1"/>
  <c r="Z261" i="81" s="1"/>
  <c r="Z260" i="81" a="1"/>
  <c r="Z260" i="81" s="1"/>
  <c r="Z262" i="81" a="1"/>
  <c r="Z262" i="81" s="1"/>
  <c r="Z258" i="81" a="1"/>
  <c r="Z258" i="81" s="1"/>
  <c r="Z259" i="81" a="1"/>
  <c r="Z259" i="81" s="1"/>
  <c r="Z229" i="81"/>
  <c r="N368" i="81"/>
  <c r="O337" i="81"/>
  <c r="N407" i="81" a="1"/>
  <c r="N407" i="81" s="1"/>
  <c r="N405" i="81" a="1"/>
  <c r="N405" i="81" s="1"/>
  <c r="N402" i="81" a="1"/>
  <c r="N402" i="81" s="1"/>
  <c r="N404" i="81" a="1"/>
  <c r="N404" i="81" s="1"/>
  <c r="N403" i="81" a="1"/>
  <c r="N403" i="81" s="1"/>
  <c r="N406" i="81" a="1"/>
  <c r="N406" i="81" s="1"/>
  <c r="N338" i="81"/>
  <c r="M369" i="81"/>
  <c r="M409" i="81" a="1"/>
  <c r="M409" i="81" s="1"/>
  <c r="M411" i="81" a="1"/>
  <c r="M411" i="81" s="1"/>
  <c r="M410" i="81" a="1"/>
  <c r="M410" i="81" s="1"/>
  <c r="M408" i="81" a="1"/>
  <c r="M408" i="81" s="1"/>
  <c r="M412" i="81" a="1"/>
  <c r="M412" i="81" s="1"/>
  <c r="M413" i="81" a="1"/>
  <c r="M413" i="81" s="1"/>
  <c r="AA193" i="81"/>
  <c r="Z244" i="81" a="1"/>
  <c r="Z244" i="81" s="1"/>
  <c r="Z239" i="81" a="1"/>
  <c r="Z239" i="81" s="1"/>
  <c r="Z241" i="81" a="1"/>
  <c r="Z241" i="81" s="1"/>
  <c r="Z240" i="81" a="1"/>
  <c r="Z240" i="81" s="1"/>
  <c r="Z243" i="81" a="1"/>
  <c r="Z243" i="81" s="1"/>
  <c r="Z242" i="81" a="1"/>
  <c r="Z242" i="81" s="1"/>
  <c r="Z225" i="81"/>
  <c r="J342" i="81"/>
  <c r="I373" i="81"/>
  <c r="F446" i="81" s="1"/>
  <c r="F29" i="81" s="1"/>
  <c r="F10" i="81" s="1"/>
  <c r="F11" i="81" s="1"/>
  <c r="I432" i="81" a="1"/>
  <c r="I432" i="81" s="1"/>
  <c r="I428" i="81" a="1"/>
  <c r="I428" i="81" s="1"/>
  <c r="I429" i="81" a="1"/>
  <c r="I429" i="81" s="1"/>
  <c r="I430" i="81" a="1"/>
  <c r="I430" i="81" s="1"/>
  <c r="I427" i="81" a="1"/>
  <c r="I427" i="81" s="1"/>
  <c r="I431" i="81" a="1"/>
  <c r="I431" i="81" s="1"/>
  <c r="O367" i="81"/>
  <c r="P336" i="81"/>
  <c r="O398" i="81" a="1"/>
  <c r="O398" i="81" s="1"/>
  <c r="O400" i="81" a="1"/>
  <c r="O400" i="81" s="1"/>
  <c r="O397" i="81" a="1"/>
  <c r="O397" i="81" s="1"/>
  <c r="O401" i="81" a="1"/>
  <c r="O401" i="81" s="1"/>
  <c r="O396" i="81" a="1"/>
  <c r="O396" i="81" s="1"/>
  <c r="O399" i="81" a="1"/>
  <c r="O399" i="81" s="1"/>
  <c r="S333" i="81"/>
  <c r="R364" i="81"/>
  <c r="R384" i="81" a="1"/>
  <c r="R384" i="81" s="1"/>
  <c r="R385" i="81" a="1"/>
  <c r="R385" i="81" s="1"/>
  <c r="R386" i="81" a="1"/>
  <c r="R386" i="81" s="1"/>
  <c r="R387" i="81" a="1"/>
  <c r="R387" i="81" s="1"/>
  <c r="R388" i="81" a="1"/>
  <c r="R388" i="81" s="1"/>
  <c r="R383" i="81" a="1"/>
  <c r="R383" i="81" s="1"/>
  <c r="Q335" i="81"/>
  <c r="P366" i="81"/>
  <c r="K371" i="81"/>
  <c r="L340" i="81"/>
  <c r="K415" i="81" a="1"/>
  <c r="K415" i="81" s="1"/>
  <c r="K420" i="81" a="1"/>
  <c r="K420" i="81" s="1"/>
  <c r="K416" i="81" a="1"/>
  <c r="K416" i="81" s="1"/>
  <c r="K419" i="81" a="1"/>
  <c r="K419" i="81" s="1"/>
  <c r="K418" i="81" a="1"/>
  <c r="K418" i="81" s="1"/>
  <c r="K417" i="81" a="1"/>
  <c r="K417" i="81" s="1"/>
  <c r="R202" i="81"/>
  <c r="Q288" i="81" a="1"/>
  <c r="Q288" i="81" s="1"/>
  <c r="Q283" i="81" a="1"/>
  <c r="Q283" i="81" s="1"/>
  <c r="Q286" i="81" a="1"/>
  <c r="Q286" i="81" s="1"/>
  <c r="Q234" i="81"/>
  <c r="Q284" i="81" a="1"/>
  <c r="Q284" i="81" s="1"/>
  <c r="Q285" i="81" a="1"/>
  <c r="Q285" i="81" s="1"/>
  <c r="Q287" i="81" a="1"/>
  <c r="Q287" i="81" s="1"/>
  <c r="S198" i="81"/>
  <c r="R265" i="81" a="1"/>
  <c r="R265" i="81" s="1"/>
  <c r="R268" i="81" a="1"/>
  <c r="R268" i="81" s="1"/>
  <c r="R266" i="81" a="1"/>
  <c r="R266" i="81" s="1"/>
  <c r="R267" i="81" a="1"/>
  <c r="R267" i="81" s="1"/>
  <c r="R269" i="81" a="1"/>
  <c r="R269" i="81" s="1"/>
  <c r="R264" i="81" a="1"/>
  <c r="R264" i="81" s="1"/>
  <c r="R230" i="81"/>
  <c r="S364" i="81" l="1"/>
  <c r="T333" i="81"/>
  <c r="S384" i="81" a="1"/>
  <c r="S384" i="81" s="1"/>
  <c r="S386" i="81" a="1"/>
  <c r="S386" i="81" s="1"/>
  <c r="S387" i="81" a="1"/>
  <c r="S387" i="81" s="1"/>
  <c r="S383" i="81" a="1"/>
  <c r="S383" i="81" s="1"/>
  <c r="S388" i="81" a="1"/>
  <c r="S388" i="81" s="1"/>
  <c r="S385" i="81" a="1"/>
  <c r="S385" i="81" s="1"/>
  <c r="J373" i="81"/>
  <c r="K342" i="81"/>
  <c r="J432" i="81" a="1"/>
  <c r="J432" i="81" s="1"/>
  <c r="J427" i="81" a="1"/>
  <c r="J427" i="81" s="1"/>
  <c r="J429" i="81" a="1"/>
  <c r="J429" i="81" s="1"/>
  <c r="J428" i="81" a="1"/>
  <c r="J428" i="81" s="1"/>
  <c r="J430" i="81" a="1"/>
  <c r="J430" i="81" s="1"/>
  <c r="J431" i="81" a="1"/>
  <c r="J431" i="81" s="1"/>
  <c r="N369" i="81"/>
  <c r="O338" i="81"/>
  <c r="N410" i="81" a="1"/>
  <c r="N410" i="81" s="1"/>
  <c r="N409" i="81" a="1"/>
  <c r="N409" i="81" s="1"/>
  <c r="N408" i="81" a="1"/>
  <c r="N408" i="81" s="1"/>
  <c r="N411" i="81" a="1"/>
  <c r="N411" i="81" s="1"/>
  <c r="N412" i="81" a="1"/>
  <c r="N412" i="81" s="1"/>
  <c r="N413" i="81" a="1"/>
  <c r="N413" i="81" s="1"/>
  <c r="AB197" i="81"/>
  <c r="AA261" i="81" a="1"/>
  <c r="AA261" i="81" s="1"/>
  <c r="AA263" i="81" a="1"/>
  <c r="AA263" i="81" s="1"/>
  <c r="AA260" i="81" a="1"/>
  <c r="AA260" i="81" s="1"/>
  <c r="AA262" i="81" a="1"/>
  <c r="AA262" i="81" s="1"/>
  <c r="AA258" i="81" a="1"/>
  <c r="AA258" i="81" s="1"/>
  <c r="AA259" i="81" a="1"/>
  <c r="AA259" i="81" s="1"/>
  <c r="AA229" i="81"/>
  <c r="S202" i="81"/>
  <c r="R284" i="81" a="1"/>
  <c r="R284" i="81" s="1"/>
  <c r="R287" i="81" a="1"/>
  <c r="R287" i="81" s="1"/>
  <c r="R286" i="81" a="1"/>
  <c r="R286" i="81" s="1"/>
  <c r="R288" i="81" a="1"/>
  <c r="R288" i="81" s="1"/>
  <c r="R283" i="81" a="1"/>
  <c r="R283" i="81" s="1"/>
  <c r="R285" i="81" a="1"/>
  <c r="R285" i="81" s="1"/>
  <c r="R234" i="81"/>
  <c r="M370" i="81"/>
  <c r="N339" i="81"/>
  <c r="T363" i="81"/>
  <c r="U332" i="81"/>
  <c r="T381" i="81" a="1"/>
  <c r="T381" i="81" s="1"/>
  <c r="T377" i="81" a="1"/>
  <c r="T377" i="81" s="1"/>
  <c r="T378" i="81" a="1"/>
  <c r="T378" i="81" s="1"/>
  <c r="T380" i="81" a="1"/>
  <c r="T380" i="81" s="1"/>
  <c r="T382" i="81" a="1"/>
  <c r="T382" i="81" s="1"/>
  <c r="T379" i="81" a="1"/>
  <c r="T379" i="81" s="1"/>
  <c r="L371" i="81"/>
  <c r="M340" i="81"/>
  <c r="L416" i="81" a="1"/>
  <c r="L416" i="81" s="1"/>
  <c r="L420" i="81" a="1"/>
  <c r="L420" i="81" s="1"/>
  <c r="L419" i="81" a="1"/>
  <c r="L419" i="81" s="1"/>
  <c r="L415" i="81" a="1"/>
  <c r="L415" i="81" s="1"/>
  <c r="L418" i="81" a="1"/>
  <c r="L418" i="81" s="1"/>
  <c r="L417" i="81" a="1"/>
  <c r="L417" i="81" s="1"/>
  <c r="R335" i="81"/>
  <c r="Q366" i="81"/>
  <c r="O368" i="81"/>
  <c r="P337" i="81"/>
  <c r="O404" i="81" a="1"/>
  <c r="O404" i="81" s="1"/>
  <c r="O402" i="81" a="1"/>
  <c r="O402" i="81" s="1"/>
  <c r="O403" i="81" a="1"/>
  <c r="O403" i="81" s="1"/>
  <c r="O405" i="81" a="1"/>
  <c r="O405" i="81" s="1"/>
  <c r="O407" i="81" a="1"/>
  <c r="O407" i="81" s="1"/>
  <c r="O406" i="81" a="1"/>
  <c r="O406" i="81" s="1"/>
  <c r="AB193" i="81"/>
  <c r="AA242" i="81" a="1"/>
  <c r="AA242" i="81" s="1"/>
  <c r="AA240" i="81" a="1"/>
  <c r="AA240" i="81" s="1"/>
  <c r="AA244" i="81" a="1"/>
  <c r="AA244" i="81" s="1"/>
  <c r="AA239" i="81" a="1"/>
  <c r="AA239" i="81" s="1"/>
  <c r="AA241" i="81" a="1"/>
  <c r="AA241" i="81" s="1"/>
  <c r="AA243" i="81" a="1"/>
  <c r="AA243" i="81" s="1"/>
  <c r="AA225" i="81"/>
  <c r="R365" i="81"/>
  <c r="S334" i="81"/>
  <c r="R389" i="81" a="1"/>
  <c r="R389" i="81" s="1"/>
  <c r="R394" i="81" a="1"/>
  <c r="R394" i="81" s="1"/>
  <c r="R391" i="81" a="1"/>
  <c r="R391" i="81" s="1"/>
  <c r="R393" i="81" a="1"/>
  <c r="R393" i="81" s="1"/>
  <c r="R392" i="81" a="1"/>
  <c r="R392" i="81" s="1"/>
  <c r="R390" i="81" a="1"/>
  <c r="R390" i="81" s="1"/>
  <c r="K372" i="81"/>
  <c r="L341" i="81"/>
  <c r="K421" i="81" a="1"/>
  <c r="K421" i="81" s="1"/>
  <c r="K426" i="81" a="1"/>
  <c r="K426" i="81" s="1"/>
  <c r="K424" i="81" a="1"/>
  <c r="K424" i="81" s="1"/>
  <c r="K423" i="81" a="1"/>
  <c r="K423" i="81" s="1"/>
  <c r="K422" i="81" a="1"/>
  <c r="K422" i="81" s="1"/>
  <c r="K425" i="81" a="1"/>
  <c r="K425" i="81" s="1"/>
  <c r="T198" i="81"/>
  <c r="S267" i="81" a="1"/>
  <c r="S267" i="81" s="1"/>
  <c r="S230" i="81"/>
  <c r="S265" i="81" a="1"/>
  <c r="S265" i="81" s="1"/>
  <c r="S266" i="81" a="1"/>
  <c r="S266" i="81" s="1"/>
  <c r="S268" i="81" a="1"/>
  <c r="S268" i="81" s="1"/>
  <c r="S264" i="81" a="1"/>
  <c r="S264" i="81" s="1"/>
  <c r="S269" i="81" a="1"/>
  <c r="S269" i="81" s="1"/>
  <c r="P367" i="81"/>
  <c r="Q336" i="81"/>
  <c r="P400" i="81" a="1"/>
  <c r="P400" i="81" s="1"/>
  <c r="P396" i="81" a="1"/>
  <c r="P396" i="81" s="1"/>
  <c r="P398" i="81" a="1"/>
  <c r="P398" i="81" s="1"/>
  <c r="P401" i="81" a="1"/>
  <c r="P401" i="81" s="1"/>
  <c r="P399" i="81" a="1"/>
  <c r="P399" i="81" s="1"/>
  <c r="P397" i="81" a="1"/>
  <c r="P397" i="81" s="1"/>
  <c r="T334" i="81" l="1"/>
  <c r="S365" i="81"/>
  <c r="S389" i="81" a="1"/>
  <c r="S389" i="81" s="1"/>
  <c r="S394" i="81" a="1"/>
  <c r="S394" i="81" s="1"/>
  <c r="S391" i="81" a="1"/>
  <c r="S391" i="81" s="1"/>
  <c r="S393" i="81" a="1"/>
  <c r="S393" i="81" s="1"/>
  <c r="S390" i="81" a="1"/>
  <c r="S390" i="81" s="1"/>
  <c r="S392" i="81" a="1"/>
  <c r="S392" i="81" s="1"/>
  <c r="P368" i="81"/>
  <c r="Q337" i="81"/>
  <c r="P404" i="81" a="1"/>
  <c r="P404" i="81" s="1"/>
  <c r="P402" i="81" a="1"/>
  <c r="P402" i="81" s="1"/>
  <c r="P407" i="81" a="1"/>
  <c r="P407" i="81" s="1"/>
  <c r="P405" i="81" a="1"/>
  <c r="P405" i="81" s="1"/>
  <c r="P406" i="81" a="1"/>
  <c r="P406" i="81" s="1"/>
  <c r="P403" i="81" a="1"/>
  <c r="P403" i="81" s="1"/>
  <c r="U198" i="81"/>
  <c r="T266" i="81" a="1"/>
  <c r="T266" i="81" s="1"/>
  <c r="T265" i="81" a="1"/>
  <c r="T265" i="81" s="1"/>
  <c r="T230" i="81"/>
  <c r="T268" i="81" a="1"/>
  <c r="T268" i="81" s="1"/>
  <c r="T264" i="81" a="1"/>
  <c r="T264" i="81" s="1"/>
  <c r="T267" i="81" a="1"/>
  <c r="T267" i="81" s="1"/>
  <c r="T269" i="81" a="1"/>
  <c r="T269" i="81" s="1"/>
  <c r="U363" i="81"/>
  <c r="V332" i="81"/>
  <c r="U379" i="81" a="1"/>
  <c r="U379" i="81" s="1"/>
  <c r="U378" i="81" a="1"/>
  <c r="U378" i="81" s="1"/>
  <c r="U377" i="81" a="1"/>
  <c r="U377" i="81" s="1"/>
  <c r="U380" i="81" a="1"/>
  <c r="U380" i="81" s="1"/>
  <c r="U381" i="81" a="1"/>
  <c r="U381" i="81" s="1"/>
  <c r="U382" i="81" a="1"/>
  <c r="U382" i="81" s="1"/>
  <c r="R366" i="81"/>
  <c r="S335" i="81"/>
  <c r="O339" i="81"/>
  <c r="N370" i="81"/>
  <c r="K373" i="81"/>
  <c r="L342" i="81"/>
  <c r="K428" i="81" a="1"/>
  <c r="K428" i="81" s="1"/>
  <c r="K432" i="81" a="1"/>
  <c r="K432" i="81" s="1"/>
  <c r="K430" i="81" a="1"/>
  <c r="K430" i="81" s="1"/>
  <c r="K431" i="81" a="1"/>
  <c r="K431" i="81" s="1"/>
  <c r="K427" i="81" a="1"/>
  <c r="K427" i="81" s="1"/>
  <c r="K429" i="81" a="1"/>
  <c r="K429" i="81" s="1"/>
  <c r="Q367" i="81"/>
  <c r="R336" i="81"/>
  <c r="Q399" i="81" a="1"/>
  <c r="Q399" i="81" s="1"/>
  <c r="Q401" i="81" a="1"/>
  <c r="Q401" i="81" s="1"/>
  <c r="Q400" i="81" a="1"/>
  <c r="Q400" i="81" s="1"/>
  <c r="Q397" i="81" a="1"/>
  <c r="Q397" i="81" s="1"/>
  <c r="Q398" i="81" a="1"/>
  <c r="Q398" i="81" s="1"/>
  <c r="Q396" i="81" a="1"/>
  <c r="Q396" i="81" s="1"/>
  <c r="AC197" i="81"/>
  <c r="AB263" i="81" a="1"/>
  <c r="AB263" i="81" s="1"/>
  <c r="AB262" i="81" a="1"/>
  <c r="AB262" i="81" s="1"/>
  <c r="AB260" i="81" a="1"/>
  <c r="AB260" i="81" s="1"/>
  <c r="AB261" i="81" a="1"/>
  <c r="AB261" i="81" s="1"/>
  <c r="AB259" i="81" a="1"/>
  <c r="AB259" i="81" s="1"/>
  <c r="AB258" i="81" a="1"/>
  <c r="AB258" i="81" s="1"/>
  <c r="AB229" i="81"/>
  <c r="L372" i="81"/>
  <c r="M341" i="81"/>
  <c r="L422" i="81" a="1"/>
  <c r="L422" i="81" s="1"/>
  <c r="L423" i="81" a="1"/>
  <c r="L423" i="81" s="1"/>
  <c r="L425" i="81" a="1"/>
  <c r="L425" i="81" s="1"/>
  <c r="L426" i="81" a="1"/>
  <c r="L426" i="81" s="1"/>
  <c r="L424" i="81" a="1"/>
  <c r="L424" i="81" s="1"/>
  <c r="L421" i="81" a="1"/>
  <c r="L421" i="81" s="1"/>
  <c r="AC193" i="81"/>
  <c r="AB225" i="81"/>
  <c r="AB242" i="81" a="1"/>
  <c r="AB242" i="81" s="1"/>
  <c r="AB244" i="81" a="1"/>
  <c r="AB244" i="81" s="1"/>
  <c r="AB240" i="81" a="1"/>
  <c r="AB240" i="81" s="1"/>
  <c r="AB241" i="81" a="1"/>
  <c r="AB241" i="81" s="1"/>
  <c r="AB239" i="81" a="1"/>
  <c r="AB239" i="81" s="1"/>
  <c r="AB243" i="81" a="1"/>
  <c r="AB243" i="81" s="1"/>
  <c r="M371" i="81"/>
  <c r="N340" i="81"/>
  <c r="M419" i="81" a="1"/>
  <c r="M419" i="81" s="1"/>
  <c r="M417" i="81" a="1"/>
  <c r="M417" i="81" s="1"/>
  <c r="M416" i="81" a="1"/>
  <c r="M416" i="81" s="1"/>
  <c r="M415" i="81" a="1"/>
  <c r="M415" i="81" s="1"/>
  <c r="M418" i="81" a="1"/>
  <c r="M418" i="81" s="1"/>
  <c r="M420" i="81" a="1"/>
  <c r="M420" i="81" s="1"/>
  <c r="P338" i="81"/>
  <c r="O369" i="81"/>
  <c r="O411" i="81" a="1"/>
  <c r="O411" i="81" s="1"/>
  <c r="O412" i="81" a="1"/>
  <c r="O412" i="81" s="1"/>
  <c r="O409" i="81" a="1"/>
  <c r="O409" i="81" s="1"/>
  <c r="O413" i="81" a="1"/>
  <c r="O413" i="81" s="1"/>
  <c r="O408" i="81" a="1"/>
  <c r="O408" i="81" s="1"/>
  <c r="O410" i="81" a="1"/>
  <c r="O410" i="81" s="1"/>
  <c r="T364" i="81"/>
  <c r="U333" i="81"/>
  <c r="T386" i="81" a="1"/>
  <c r="T386" i="81" s="1"/>
  <c r="T385" i="81" a="1"/>
  <c r="T385" i="81" s="1"/>
  <c r="T388" i="81" a="1"/>
  <c r="T388" i="81" s="1"/>
  <c r="T384" i="81" a="1"/>
  <c r="T384" i="81" s="1"/>
  <c r="T383" i="81" a="1"/>
  <c r="T383" i="81" s="1"/>
  <c r="T387" i="81" a="1"/>
  <c r="T387" i="81" s="1"/>
  <c r="T202" i="81"/>
  <c r="S234" i="81"/>
  <c r="S288" i="81" a="1"/>
  <c r="S288" i="81" s="1"/>
  <c r="S287" i="81" a="1"/>
  <c r="S287" i="81" s="1"/>
  <c r="S284" i="81" a="1"/>
  <c r="S284" i="81" s="1"/>
  <c r="S283" i="81" a="1"/>
  <c r="S283" i="81" s="1"/>
  <c r="S285" i="81" a="1"/>
  <c r="S285" i="81" s="1"/>
  <c r="S286" i="81" a="1"/>
  <c r="S286" i="81" s="1"/>
  <c r="U364" i="81" l="1"/>
  <c r="V333" i="81"/>
  <c r="U386" i="81" a="1"/>
  <c r="U386" i="81" s="1"/>
  <c r="U385" i="81" a="1"/>
  <c r="U385" i="81" s="1"/>
  <c r="U388" i="81" a="1"/>
  <c r="U388" i="81" s="1"/>
  <c r="U387" i="81" a="1"/>
  <c r="U387" i="81" s="1"/>
  <c r="U383" i="81" a="1"/>
  <c r="U383" i="81" s="1"/>
  <c r="U384" i="81" a="1"/>
  <c r="U384" i="81" s="1"/>
  <c r="O340" i="81"/>
  <c r="N371" i="81"/>
  <c r="N416" i="81" a="1"/>
  <c r="N416" i="81" s="1"/>
  <c r="N420" i="81" a="1"/>
  <c r="N420" i="81" s="1"/>
  <c r="N415" i="81" a="1"/>
  <c r="N415" i="81" s="1"/>
  <c r="N419" i="81" a="1"/>
  <c r="N419" i="81" s="1"/>
  <c r="N417" i="81" a="1"/>
  <c r="N417" i="81" s="1"/>
  <c r="N418" i="81" a="1"/>
  <c r="N418" i="81" s="1"/>
  <c r="M372" i="81"/>
  <c r="N341" i="81"/>
  <c r="M423" i="81" a="1"/>
  <c r="M423" i="81" s="1"/>
  <c r="M421" i="81" a="1"/>
  <c r="M421" i="81" s="1"/>
  <c r="M426" i="81" a="1"/>
  <c r="M426" i="81" s="1"/>
  <c r="M424" i="81" a="1"/>
  <c r="M424" i="81" s="1"/>
  <c r="M425" i="81" a="1"/>
  <c r="M425" i="81" s="1"/>
  <c r="M422" i="81" a="1"/>
  <c r="M422" i="81" s="1"/>
  <c r="R367" i="81"/>
  <c r="S336" i="81"/>
  <c r="R398" i="81" a="1"/>
  <c r="R398" i="81" s="1"/>
  <c r="R397" i="81" a="1"/>
  <c r="R397" i="81" s="1"/>
  <c r="R396" i="81" a="1"/>
  <c r="R396" i="81" s="1"/>
  <c r="R401" i="81" a="1"/>
  <c r="R401" i="81" s="1"/>
  <c r="R400" i="81" a="1"/>
  <c r="R400" i="81" s="1"/>
  <c r="R399" i="81" a="1"/>
  <c r="R399" i="81" s="1"/>
  <c r="V363" i="81"/>
  <c r="W332" i="81"/>
  <c r="V381" i="81" a="1"/>
  <c r="V381" i="81" s="1"/>
  <c r="V382" i="81" a="1"/>
  <c r="V382" i="81" s="1"/>
  <c r="V377" i="81" a="1"/>
  <c r="V377" i="81" s="1"/>
  <c r="V378" i="81" a="1"/>
  <c r="V378" i="81" s="1"/>
  <c r="V379" i="81" a="1"/>
  <c r="V379" i="81" s="1"/>
  <c r="V380" i="81" a="1"/>
  <c r="V380" i="81" s="1"/>
  <c r="Q368" i="81"/>
  <c r="R337" i="81"/>
  <c r="Q404" i="81" a="1"/>
  <c r="Q404" i="81" s="1"/>
  <c r="Q402" i="81" a="1"/>
  <c r="Q402" i="81" s="1"/>
  <c r="Q407" i="81" a="1"/>
  <c r="Q407" i="81" s="1"/>
  <c r="Q405" i="81" a="1"/>
  <c r="Q405" i="81" s="1"/>
  <c r="Q406" i="81" a="1"/>
  <c r="Q406" i="81" s="1"/>
  <c r="Q403" i="81" a="1"/>
  <c r="Q403" i="81" s="1"/>
  <c r="L373" i="81"/>
  <c r="M342" i="81"/>
  <c r="L429" i="81" a="1"/>
  <c r="L429" i="81" s="1"/>
  <c r="L430" i="81" a="1"/>
  <c r="L430" i="81" s="1"/>
  <c r="L432" i="81" a="1"/>
  <c r="L432" i="81" s="1"/>
  <c r="L428" i="81" a="1"/>
  <c r="L428" i="81" s="1"/>
  <c r="L431" i="81" a="1"/>
  <c r="L431" i="81" s="1"/>
  <c r="L427" i="81" a="1"/>
  <c r="L427" i="81" s="1"/>
  <c r="U202" i="81"/>
  <c r="T287" i="81" a="1"/>
  <c r="T287" i="81" s="1"/>
  <c r="T286" i="81" a="1"/>
  <c r="T286" i="81" s="1"/>
  <c r="T283" i="81" a="1"/>
  <c r="T283" i="81" s="1"/>
  <c r="T285" i="81" a="1"/>
  <c r="T285" i="81" s="1"/>
  <c r="T284" i="81" a="1"/>
  <c r="T284" i="81" s="1"/>
  <c r="T288" i="81" a="1"/>
  <c r="T288" i="81" s="1"/>
  <c r="T234" i="81"/>
  <c r="Q338" i="81"/>
  <c r="P369" i="81"/>
  <c r="P410" i="81" a="1"/>
  <c r="P410" i="81" s="1"/>
  <c r="P413" i="81" a="1"/>
  <c r="P413" i="81" s="1"/>
  <c r="P411" i="81" a="1"/>
  <c r="P411" i="81" s="1"/>
  <c r="P409" i="81" a="1"/>
  <c r="P409" i="81" s="1"/>
  <c r="P412" i="81" a="1"/>
  <c r="P412" i="81" s="1"/>
  <c r="P408" i="81" a="1"/>
  <c r="P408" i="81" s="1"/>
  <c r="AD193" i="81"/>
  <c r="AC244" i="81" a="1"/>
  <c r="AC244" i="81" s="1"/>
  <c r="AC242" i="81" a="1"/>
  <c r="AC242" i="81" s="1"/>
  <c r="AC241" i="81" a="1"/>
  <c r="AC241" i="81" s="1"/>
  <c r="AC240" i="81" a="1"/>
  <c r="AC240" i="81" s="1"/>
  <c r="AC243" i="81" a="1"/>
  <c r="AC243" i="81" s="1"/>
  <c r="AC239" i="81" a="1"/>
  <c r="AC239" i="81" s="1"/>
  <c r="AC225" i="81"/>
  <c r="AD197" i="81"/>
  <c r="AC262" i="81" a="1"/>
  <c r="AC262" i="81" s="1"/>
  <c r="AC260" i="81" a="1"/>
  <c r="AC260" i="81" s="1"/>
  <c r="AC258" i="81" a="1"/>
  <c r="AC258" i="81" s="1"/>
  <c r="AC263" i="81" a="1"/>
  <c r="AC263" i="81" s="1"/>
  <c r="AC261" i="81" a="1"/>
  <c r="AC261" i="81" s="1"/>
  <c r="AC259" i="81" a="1"/>
  <c r="AC259" i="81" s="1"/>
  <c r="AC229" i="81"/>
  <c r="P339" i="81"/>
  <c r="O370" i="81"/>
  <c r="S366" i="81"/>
  <c r="T335" i="81"/>
  <c r="V198" i="81"/>
  <c r="U230" i="81"/>
  <c r="U269" i="81" a="1"/>
  <c r="U269" i="81" s="1"/>
  <c r="U264" i="81" a="1"/>
  <c r="U264" i="81" s="1"/>
  <c r="U265" i="81" a="1"/>
  <c r="U265" i="81" s="1"/>
  <c r="U268" i="81" a="1"/>
  <c r="U268" i="81" s="1"/>
  <c r="U267" i="81" a="1"/>
  <c r="U267" i="81" s="1"/>
  <c r="U266" i="81" a="1"/>
  <c r="U266" i="81" s="1"/>
  <c r="T365" i="81"/>
  <c r="U334" i="81"/>
  <c r="T393" i="81" a="1"/>
  <c r="T393" i="81" s="1"/>
  <c r="T392" i="81" a="1"/>
  <c r="T392" i="81" s="1"/>
  <c r="T394" i="81" a="1"/>
  <c r="T394" i="81" s="1"/>
  <c r="T390" i="81" a="1"/>
  <c r="T390" i="81" s="1"/>
  <c r="T389" i="81" a="1"/>
  <c r="T389" i="81" s="1"/>
  <c r="T391" i="81" a="1"/>
  <c r="T391" i="81" s="1"/>
  <c r="W198" i="81" l="1"/>
  <c r="V266" i="81" a="1"/>
  <c r="V266" i="81" s="1"/>
  <c r="V265" i="81" a="1"/>
  <c r="V265" i="81" s="1"/>
  <c r="V268" i="81" a="1"/>
  <c r="V268" i="81" s="1"/>
  <c r="V267" i="81" a="1"/>
  <c r="V267" i="81" s="1"/>
  <c r="V264" i="81" a="1"/>
  <c r="V264" i="81" s="1"/>
  <c r="V269" i="81" a="1"/>
  <c r="V269" i="81" s="1"/>
  <c r="V230" i="81"/>
  <c r="R368" i="81"/>
  <c r="S337" i="81"/>
  <c r="R405" i="81" a="1"/>
  <c r="R405" i="81" s="1"/>
  <c r="R402" i="81" a="1"/>
  <c r="R402" i="81" s="1"/>
  <c r="R407" i="81" a="1"/>
  <c r="R407" i="81" s="1"/>
  <c r="R403" i="81" a="1"/>
  <c r="R403" i="81" s="1"/>
  <c r="R406" i="81" a="1"/>
  <c r="R406" i="81" s="1"/>
  <c r="R404" i="81" a="1"/>
  <c r="R404" i="81" s="1"/>
  <c r="S367" i="81"/>
  <c r="T336" i="81"/>
  <c r="S400" i="81" a="1"/>
  <c r="S400" i="81" s="1"/>
  <c r="S399" i="81" a="1"/>
  <c r="S399" i="81" s="1"/>
  <c r="S398" i="81" a="1"/>
  <c r="S398" i="81" s="1"/>
  <c r="S401" i="81" a="1"/>
  <c r="S401" i="81" s="1"/>
  <c r="S396" i="81" a="1"/>
  <c r="S396" i="81" s="1"/>
  <c r="S397" i="81" a="1"/>
  <c r="S397" i="81" s="1"/>
  <c r="U335" i="81"/>
  <c r="T366" i="81"/>
  <c r="P370" i="81"/>
  <c r="Q339" i="81"/>
  <c r="AD242" i="81" a="1"/>
  <c r="AD242" i="81" s="1"/>
  <c r="AD241" i="81" a="1"/>
  <c r="AD241" i="81" s="1"/>
  <c r="AD240" i="81" a="1"/>
  <c r="AD240" i="81" s="1"/>
  <c r="AD239" i="81" a="1"/>
  <c r="AD239" i="81" s="1"/>
  <c r="AD244" i="81" a="1"/>
  <c r="AD244" i="81" s="1"/>
  <c r="AD243" i="81" a="1"/>
  <c r="AD243" i="81" s="1"/>
  <c r="AD225" i="81"/>
  <c r="V202" i="81"/>
  <c r="U286" i="81" a="1"/>
  <c r="U286" i="81" s="1"/>
  <c r="U284" i="81" a="1"/>
  <c r="U284" i="81" s="1"/>
  <c r="U234" i="81"/>
  <c r="U283" i="81" a="1"/>
  <c r="U283" i="81" s="1"/>
  <c r="U285" i="81" a="1"/>
  <c r="U285" i="81" s="1"/>
  <c r="U288" i="81" a="1"/>
  <c r="U288" i="81" s="1"/>
  <c r="U287" i="81" a="1"/>
  <c r="U287" i="81" s="1"/>
  <c r="P340" i="81"/>
  <c r="O371" i="81"/>
  <c r="O418" i="81" a="1"/>
  <c r="O418" i="81" s="1"/>
  <c r="O416" i="81" a="1"/>
  <c r="O416" i="81" s="1"/>
  <c r="O415" i="81" a="1"/>
  <c r="O415" i="81" s="1"/>
  <c r="O419" i="81" a="1"/>
  <c r="O419" i="81" s="1"/>
  <c r="O417" i="81" a="1"/>
  <c r="O417" i="81" s="1"/>
  <c r="O420" i="81" a="1"/>
  <c r="O420" i="81" s="1"/>
  <c r="U365" i="81"/>
  <c r="V334" i="81"/>
  <c r="U391" i="81" a="1"/>
  <c r="U391" i="81" s="1"/>
  <c r="U394" i="81" a="1"/>
  <c r="U394" i="81" s="1"/>
  <c r="U390" i="81" a="1"/>
  <c r="U390" i="81" s="1"/>
  <c r="U389" i="81" a="1"/>
  <c r="U389" i="81" s="1"/>
  <c r="U393" i="81" a="1"/>
  <c r="U393" i="81" s="1"/>
  <c r="U392" i="81" a="1"/>
  <c r="U392" i="81" s="1"/>
  <c r="M373" i="81"/>
  <c r="N342" i="81"/>
  <c r="M431" i="81" a="1"/>
  <c r="M431" i="81" s="1"/>
  <c r="M427" i="81" a="1"/>
  <c r="M427" i="81" s="1"/>
  <c r="M430" i="81" a="1"/>
  <c r="M430" i="81" s="1"/>
  <c r="M432" i="81" a="1"/>
  <c r="M432" i="81" s="1"/>
  <c r="M429" i="81" a="1"/>
  <c r="M429" i="81" s="1"/>
  <c r="M428" i="81" a="1"/>
  <c r="M428" i="81" s="1"/>
  <c r="X332" i="81"/>
  <c r="W363" i="81"/>
  <c r="W382" i="81" a="1"/>
  <c r="W382" i="81" s="1"/>
  <c r="W381" i="81" a="1"/>
  <c r="W381" i="81" s="1"/>
  <c r="W378" i="81" a="1"/>
  <c r="W378" i="81" s="1"/>
  <c r="W380" i="81" a="1"/>
  <c r="W380" i="81" s="1"/>
  <c r="W379" i="81" a="1"/>
  <c r="W379" i="81" s="1"/>
  <c r="W377" i="81" a="1"/>
  <c r="W377" i="81" s="1"/>
  <c r="N372" i="81"/>
  <c r="O341" i="81"/>
  <c r="N424" i="81" a="1"/>
  <c r="N424" i="81" s="1"/>
  <c r="N422" i="81" a="1"/>
  <c r="N422" i="81" s="1"/>
  <c r="N425" i="81" a="1"/>
  <c r="N425" i="81" s="1"/>
  <c r="N421" i="81" a="1"/>
  <c r="N421" i="81" s="1"/>
  <c r="N423" i="81" a="1"/>
  <c r="N423" i="81" s="1"/>
  <c r="N426" i="81" a="1"/>
  <c r="N426" i="81" s="1"/>
  <c r="V364" i="81"/>
  <c r="W333" i="81"/>
  <c r="V386" i="81" a="1"/>
  <c r="V386" i="81" s="1"/>
  <c r="V388" i="81" a="1"/>
  <c r="V388" i="81" s="1"/>
  <c r="V385" i="81" a="1"/>
  <c r="V385" i="81" s="1"/>
  <c r="V384" i="81" a="1"/>
  <c r="V384" i="81" s="1"/>
  <c r="V387" i="81" a="1"/>
  <c r="V387" i="81" s="1"/>
  <c r="V383" i="81" a="1"/>
  <c r="V383" i="81" s="1"/>
  <c r="AD263" i="81" a="1"/>
  <c r="AD263" i="81" s="1"/>
  <c r="AD260" i="81" a="1"/>
  <c r="AD260" i="81" s="1"/>
  <c r="AD261" i="81" a="1"/>
  <c r="AD261" i="81" s="1"/>
  <c r="AD258" i="81" a="1"/>
  <c r="AD258" i="81" s="1"/>
  <c r="AD262" i="81" a="1"/>
  <c r="AD262" i="81" s="1"/>
  <c r="AD259" i="81" a="1"/>
  <c r="AD259" i="81" s="1"/>
  <c r="AD229" i="81"/>
  <c r="Q369" i="81"/>
  <c r="R338" i="81"/>
  <c r="Q408" i="81" a="1"/>
  <c r="Q408" i="81" s="1"/>
  <c r="Q409" i="81" a="1"/>
  <c r="Q409" i="81" s="1"/>
  <c r="Q413" i="81" a="1"/>
  <c r="Q413" i="81" s="1"/>
  <c r="Q410" i="81" a="1"/>
  <c r="Q410" i="81" s="1"/>
  <c r="Q411" i="81" a="1"/>
  <c r="Q411" i="81" s="1"/>
  <c r="Q412" i="81" a="1"/>
  <c r="Q412" i="81" s="1"/>
  <c r="O372" i="81" l="1"/>
  <c r="P341" i="81"/>
  <c r="O423" i="81" a="1"/>
  <c r="O423" i="81" s="1"/>
  <c r="O424" i="81" a="1"/>
  <c r="O424" i="81" s="1"/>
  <c r="O421" i="81" a="1"/>
  <c r="O421" i="81" s="1"/>
  <c r="O422" i="81" a="1"/>
  <c r="O422" i="81" s="1"/>
  <c r="O425" i="81" a="1"/>
  <c r="O425" i="81" s="1"/>
  <c r="O426" i="81" a="1"/>
  <c r="O426" i="81" s="1"/>
  <c r="O342" i="81"/>
  <c r="N373" i="81"/>
  <c r="N430" i="81" a="1"/>
  <c r="N430" i="81" s="1"/>
  <c r="N428" i="81" a="1"/>
  <c r="N428" i="81" s="1"/>
  <c r="N432" i="81" a="1"/>
  <c r="N432" i="81" s="1"/>
  <c r="N431" i="81" a="1"/>
  <c r="N431" i="81" s="1"/>
  <c r="N429" i="81" a="1"/>
  <c r="N429" i="81" s="1"/>
  <c r="N427" i="81" a="1"/>
  <c r="N427" i="81" s="1"/>
  <c r="P371" i="81"/>
  <c r="Q340" i="81"/>
  <c r="P419" i="81" a="1"/>
  <c r="P419" i="81" s="1"/>
  <c r="P417" i="81" a="1"/>
  <c r="P417" i="81" s="1"/>
  <c r="P416" i="81" a="1"/>
  <c r="P416" i="81" s="1"/>
  <c r="P415" i="81" a="1"/>
  <c r="P415" i="81" s="1"/>
  <c r="P420" i="81" a="1"/>
  <c r="P420" i="81" s="1"/>
  <c r="P418" i="81" a="1"/>
  <c r="P418" i="81" s="1"/>
  <c r="R339" i="81"/>
  <c r="Q370" i="81"/>
  <c r="S368" i="81"/>
  <c r="T337" i="81"/>
  <c r="S407" i="81" a="1"/>
  <c r="S407" i="81" s="1"/>
  <c r="S402" i="81" a="1"/>
  <c r="S402" i="81" s="1"/>
  <c r="S405" i="81" a="1"/>
  <c r="S405" i="81" s="1"/>
  <c r="S403" i="81" a="1"/>
  <c r="S403" i="81" s="1"/>
  <c r="S406" i="81" a="1"/>
  <c r="S406" i="81" s="1"/>
  <c r="S404" i="81" a="1"/>
  <c r="S404" i="81" s="1"/>
  <c r="V335" i="81"/>
  <c r="U366" i="81"/>
  <c r="W364" i="81"/>
  <c r="X333" i="81"/>
  <c r="W386" i="81" a="1"/>
  <c r="W386" i="81" s="1"/>
  <c r="W384" i="81" a="1"/>
  <c r="W384" i="81" s="1"/>
  <c r="W388" i="81" a="1"/>
  <c r="W388" i="81" s="1"/>
  <c r="W385" i="81" a="1"/>
  <c r="W385" i="81" s="1"/>
  <c r="W387" i="81" a="1"/>
  <c r="W387" i="81" s="1"/>
  <c r="W383" i="81" a="1"/>
  <c r="W383" i="81" s="1"/>
  <c r="V365" i="81"/>
  <c r="W334" i="81"/>
  <c r="V394" i="81" a="1"/>
  <c r="V394" i="81" s="1"/>
  <c r="V393" i="81" a="1"/>
  <c r="V393" i="81" s="1"/>
  <c r="V390" i="81" a="1"/>
  <c r="V390" i="81" s="1"/>
  <c r="V391" i="81" a="1"/>
  <c r="V391" i="81" s="1"/>
  <c r="V392" i="81" a="1"/>
  <c r="V392" i="81" s="1"/>
  <c r="V389" i="81" a="1"/>
  <c r="V389" i="81" s="1"/>
  <c r="R369" i="81"/>
  <c r="S338" i="81"/>
  <c r="R412" i="81" a="1"/>
  <c r="R412" i="81" s="1"/>
  <c r="R409" i="81" a="1"/>
  <c r="R409" i="81" s="1"/>
  <c r="R410" i="81" a="1"/>
  <c r="R410" i="81" s="1"/>
  <c r="R411" i="81" a="1"/>
  <c r="R411" i="81" s="1"/>
  <c r="R413" i="81" a="1"/>
  <c r="R413" i="81" s="1"/>
  <c r="R408" i="81" a="1"/>
  <c r="R408" i="81" s="1"/>
  <c r="X363" i="81"/>
  <c r="Y332" i="81"/>
  <c r="X378" i="81" a="1"/>
  <c r="X378" i="81" s="1"/>
  <c r="X381" i="81" a="1"/>
  <c r="X381" i="81" s="1"/>
  <c r="X377" i="81" a="1"/>
  <c r="X377" i="81" s="1"/>
  <c r="X382" i="81" a="1"/>
  <c r="X382" i="81" s="1"/>
  <c r="X379" i="81" a="1"/>
  <c r="X379" i="81" s="1"/>
  <c r="X380" i="81" a="1"/>
  <c r="X380" i="81" s="1"/>
  <c r="W202" i="81"/>
  <c r="V287" i="81" a="1"/>
  <c r="V287" i="81" s="1"/>
  <c r="V286" i="81" a="1"/>
  <c r="V286" i="81" s="1"/>
  <c r="V288" i="81" a="1"/>
  <c r="V288" i="81" s="1"/>
  <c r="V283" i="81" a="1"/>
  <c r="V283" i="81" s="1"/>
  <c r="V285" i="81" a="1"/>
  <c r="V285" i="81" s="1"/>
  <c r="V284" i="81" a="1"/>
  <c r="V284" i="81" s="1"/>
  <c r="V234" i="81"/>
  <c r="T367" i="81"/>
  <c r="U336" i="81"/>
  <c r="T401" i="81" a="1"/>
  <c r="T401" i="81" s="1"/>
  <c r="T399" i="81" a="1"/>
  <c r="T399" i="81" s="1"/>
  <c r="T397" i="81" a="1"/>
  <c r="T397" i="81" s="1"/>
  <c r="T398" i="81" a="1"/>
  <c r="T398" i="81" s="1"/>
  <c r="T400" i="81" a="1"/>
  <c r="T400" i="81" s="1"/>
  <c r="T396" i="81" a="1"/>
  <c r="T396" i="81" s="1"/>
  <c r="X198" i="81"/>
  <c r="W265" i="81" a="1"/>
  <c r="W265" i="81" s="1"/>
  <c r="W268" i="81" a="1"/>
  <c r="W268" i="81" s="1"/>
  <c r="W230" i="81"/>
  <c r="W269" i="81" a="1"/>
  <c r="W269" i="81" s="1"/>
  <c r="W266" i="81" a="1"/>
  <c r="W266" i="81" s="1"/>
  <c r="W267" i="81" a="1"/>
  <c r="W267" i="81" s="1"/>
  <c r="W264" i="81" a="1"/>
  <c r="W264" i="81" s="1"/>
  <c r="U367" i="81" l="1"/>
  <c r="V336" i="81"/>
  <c r="U399" i="81" a="1"/>
  <c r="U399" i="81" s="1"/>
  <c r="U396" i="81" a="1"/>
  <c r="U396" i="81" s="1"/>
  <c r="U398" i="81" a="1"/>
  <c r="U398" i="81" s="1"/>
  <c r="U397" i="81" a="1"/>
  <c r="U397" i="81" s="1"/>
  <c r="U401" i="81" a="1"/>
  <c r="U401" i="81" s="1"/>
  <c r="U400" i="81" a="1"/>
  <c r="U400" i="81" s="1"/>
  <c r="Y363" i="81"/>
  <c r="Z332" i="81"/>
  <c r="Y382" i="81" a="1"/>
  <c r="Y382" i="81" s="1"/>
  <c r="Y380" i="81" a="1"/>
  <c r="Y380" i="81" s="1"/>
  <c r="Y379" i="81" a="1"/>
  <c r="Y379" i="81" s="1"/>
  <c r="Y378" i="81" a="1"/>
  <c r="Y378" i="81" s="1"/>
  <c r="Y377" i="81" a="1"/>
  <c r="Y377" i="81" s="1"/>
  <c r="Y381" i="81" a="1"/>
  <c r="Y381" i="81" s="1"/>
  <c r="W365" i="81"/>
  <c r="X334" i="81"/>
  <c r="W391" i="81" a="1"/>
  <c r="W391" i="81" s="1"/>
  <c r="W394" i="81" a="1"/>
  <c r="W394" i="81" s="1"/>
  <c r="W390" i="81" a="1"/>
  <c r="W390" i="81" s="1"/>
  <c r="W392" i="81" a="1"/>
  <c r="W392" i="81" s="1"/>
  <c r="W389" i="81" a="1"/>
  <c r="W389" i="81" s="1"/>
  <c r="W393" i="81" a="1"/>
  <c r="W393" i="81" s="1"/>
  <c r="T368" i="81"/>
  <c r="U337" i="81"/>
  <c r="T405" i="81" a="1"/>
  <c r="T405" i="81" s="1"/>
  <c r="T404" i="81" a="1"/>
  <c r="T404" i="81" s="1"/>
  <c r="T407" i="81" a="1"/>
  <c r="T407" i="81" s="1"/>
  <c r="T402" i="81" a="1"/>
  <c r="T402" i="81" s="1"/>
  <c r="T403" i="81" a="1"/>
  <c r="T403" i="81" s="1"/>
  <c r="T406" i="81" a="1"/>
  <c r="T406" i="81" s="1"/>
  <c r="S339" i="81"/>
  <c r="R370" i="81"/>
  <c r="P342" i="81"/>
  <c r="O373" i="81"/>
  <c r="O430" i="81" a="1"/>
  <c r="O430" i="81" s="1"/>
  <c r="O432" i="81" a="1"/>
  <c r="O432" i="81" s="1"/>
  <c r="O428" i="81" a="1"/>
  <c r="O428" i="81" s="1"/>
  <c r="O427" i="81" a="1"/>
  <c r="O427" i="81" s="1"/>
  <c r="O429" i="81" a="1"/>
  <c r="O429" i="81" s="1"/>
  <c r="O431" i="81" a="1"/>
  <c r="O431" i="81" s="1"/>
  <c r="S369" i="81"/>
  <c r="T338" i="81"/>
  <c r="S410" i="81" a="1"/>
  <c r="S410" i="81" s="1"/>
  <c r="S412" i="81" a="1"/>
  <c r="S412" i="81" s="1"/>
  <c r="S413" i="81" a="1"/>
  <c r="S413" i="81" s="1"/>
  <c r="S409" i="81" a="1"/>
  <c r="S409" i="81" s="1"/>
  <c r="S411" i="81" a="1"/>
  <c r="S411" i="81" s="1"/>
  <c r="S408" i="81" a="1"/>
  <c r="S408" i="81" s="1"/>
  <c r="X364" i="81"/>
  <c r="Y333" i="81"/>
  <c r="X384" i="81" a="1"/>
  <c r="X384" i="81" s="1"/>
  <c r="X385" i="81" a="1"/>
  <c r="X385" i="81" s="1"/>
  <c r="X383" i="81" a="1"/>
  <c r="X383" i="81" s="1"/>
  <c r="X386" i="81" a="1"/>
  <c r="X386" i="81" s="1"/>
  <c r="X388" i="81" a="1"/>
  <c r="X388" i="81" s="1"/>
  <c r="X387" i="81" a="1"/>
  <c r="X387" i="81" s="1"/>
  <c r="Y198" i="81"/>
  <c r="X268" i="81" a="1"/>
  <c r="X268" i="81" s="1"/>
  <c r="X266" i="81" a="1"/>
  <c r="X266" i="81" s="1"/>
  <c r="X267" i="81" a="1"/>
  <c r="X267" i="81" s="1"/>
  <c r="X265" i="81" a="1"/>
  <c r="X265" i="81" s="1"/>
  <c r="X269" i="81" a="1"/>
  <c r="X269" i="81" s="1"/>
  <c r="X264" i="81" a="1"/>
  <c r="X264" i="81" s="1"/>
  <c r="X230" i="81"/>
  <c r="X202" i="81"/>
  <c r="W287" i="81" a="1"/>
  <c r="W287" i="81" s="1"/>
  <c r="W284" i="81" a="1"/>
  <c r="W284" i="81" s="1"/>
  <c r="W286" i="81" a="1"/>
  <c r="W286" i="81" s="1"/>
  <c r="W285" i="81" a="1"/>
  <c r="W285" i="81" s="1"/>
  <c r="W288" i="81" a="1"/>
  <c r="W288" i="81" s="1"/>
  <c r="W283" i="81" a="1"/>
  <c r="W283" i="81" s="1"/>
  <c r="W234" i="81"/>
  <c r="W335" i="81"/>
  <c r="V366" i="81"/>
  <c r="Q371" i="81"/>
  <c r="R340" i="81"/>
  <c r="Q415" i="81" a="1"/>
  <c r="Q415" i="81" s="1"/>
  <c r="Q418" i="81" a="1"/>
  <c r="Q418" i="81" s="1"/>
  <c r="Q417" i="81" a="1"/>
  <c r="Q417" i="81" s="1"/>
  <c r="Q419" i="81" a="1"/>
  <c r="Q419" i="81" s="1"/>
  <c r="Q420" i="81" a="1"/>
  <c r="Q420" i="81" s="1"/>
  <c r="Q416" i="81" a="1"/>
  <c r="Q416" i="81" s="1"/>
  <c r="P372" i="81"/>
  <c r="Q341" i="81"/>
  <c r="P422" i="81" a="1"/>
  <c r="P422" i="81" s="1"/>
  <c r="P426" i="81" a="1"/>
  <c r="P426" i="81" s="1"/>
  <c r="P424" i="81" a="1"/>
  <c r="P424" i="81" s="1"/>
  <c r="P425" i="81" a="1"/>
  <c r="P425" i="81" s="1"/>
  <c r="P423" i="81" a="1"/>
  <c r="P423" i="81" s="1"/>
  <c r="P421" i="81" a="1"/>
  <c r="P421" i="81" s="1"/>
  <c r="T369" i="81" l="1"/>
  <c r="U338" i="81"/>
  <c r="T408" i="81" a="1"/>
  <c r="T408" i="81" s="1"/>
  <c r="T412" i="81" a="1"/>
  <c r="T412" i="81" s="1"/>
  <c r="T413" i="81" a="1"/>
  <c r="T413" i="81" s="1"/>
  <c r="T411" i="81" a="1"/>
  <c r="T411" i="81" s="1"/>
  <c r="T409" i="81" a="1"/>
  <c r="T409" i="81" s="1"/>
  <c r="T410" i="81" a="1"/>
  <c r="T410" i="81" s="1"/>
  <c r="S340" i="81"/>
  <c r="R371" i="81"/>
  <c r="R416" i="81" a="1"/>
  <c r="R416" i="81" s="1"/>
  <c r="R418" i="81" a="1"/>
  <c r="R418" i="81" s="1"/>
  <c r="R420" i="81" a="1"/>
  <c r="R420" i="81" s="1"/>
  <c r="R417" i="81" a="1"/>
  <c r="R417" i="81" s="1"/>
  <c r="R419" i="81" a="1"/>
  <c r="R419" i="81" s="1"/>
  <c r="R415" i="81" a="1"/>
  <c r="R415" i="81" s="1"/>
  <c r="W366" i="81"/>
  <c r="X335" i="81"/>
  <c r="Z198" i="81"/>
  <c r="Y267" i="81" a="1"/>
  <c r="Y267" i="81" s="1"/>
  <c r="Y268" i="81" a="1"/>
  <c r="Y268" i="81" s="1"/>
  <c r="Y230" i="81"/>
  <c r="Y264" i="81" a="1"/>
  <c r="Y264" i="81" s="1"/>
  <c r="Y266" i="81" a="1"/>
  <c r="Y266" i="81" s="1"/>
  <c r="Y265" i="81" a="1"/>
  <c r="Y265" i="81" s="1"/>
  <c r="Y269" i="81" a="1"/>
  <c r="Y269" i="81" s="1"/>
  <c r="V337" i="81"/>
  <c r="U368" i="81"/>
  <c r="U402" i="81" a="1"/>
  <c r="U402" i="81" s="1"/>
  <c r="U403" i="81" a="1"/>
  <c r="U403" i="81" s="1"/>
  <c r="U404" i="81" a="1"/>
  <c r="U404" i="81" s="1"/>
  <c r="U406" i="81" a="1"/>
  <c r="U406" i="81" s="1"/>
  <c r="U407" i="81" a="1"/>
  <c r="U407" i="81" s="1"/>
  <c r="U405" i="81" a="1"/>
  <c r="U405" i="81" s="1"/>
  <c r="Z363" i="81"/>
  <c r="AA332" i="81"/>
  <c r="Z378" i="81" a="1"/>
  <c r="Z378" i="81" s="1"/>
  <c r="Z380" i="81" a="1"/>
  <c r="Z380" i="81" s="1"/>
  <c r="Z381" i="81" a="1"/>
  <c r="Z381" i="81" s="1"/>
  <c r="Z382" i="81" a="1"/>
  <c r="Z382" i="81" s="1"/>
  <c r="Z377" i="81" a="1"/>
  <c r="Z377" i="81" s="1"/>
  <c r="Z379" i="81" a="1"/>
  <c r="Z379" i="81" s="1"/>
  <c r="Q372" i="81"/>
  <c r="R341" i="81"/>
  <c r="Q426" i="81" a="1"/>
  <c r="Q426" i="81" s="1"/>
  <c r="Q424" i="81" a="1"/>
  <c r="Q424" i="81" s="1"/>
  <c r="Q425" i="81" a="1"/>
  <c r="Q425" i="81" s="1"/>
  <c r="Q422" i="81" a="1"/>
  <c r="Q422" i="81" s="1"/>
  <c r="Q421" i="81" a="1"/>
  <c r="Q421" i="81" s="1"/>
  <c r="Q423" i="81" a="1"/>
  <c r="Q423" i="81" s="1"/>
  <c r="Y364" i="81"/>
  <c r="Z333" i="81"/>
  <c r="Y386" i="81" a="1"/>
  <c r="Y386" i="81" s="1"/>
  <c r="Y384" i="81" a="1"/>
  <c r="Y384" i="81" s="1"/>
  <c r="Y387" i="81" a="1"/>
  <c r="Y387" i="81" s="1"/>
  <c r="Y385" i="81" a="1"/>
  <c r="Y385" i="81" s="1"/>
  <c r="Y388" i="81" a="1"/>
  <c r="Y388" i="81" s="1"/>
  <c r="Y383" i="81" a="1"/>
  <c r="Y383" i="81" s="1"/>
  <c r="Y334" i="81"/>
  <c r="X365" i="81"/>
  <c r="X391" i="81" a="1"/>
  <c r="X391" i="81" s="1"/>
  <c r="X389" i="81" a="1"/>
  <c r="X389" i="81" s="1"/>
  <c r="X390" i="81" a="1"/>
  <c r="X390" i="81" s="1"/>
  <c r="X392" i="81" a="1"/>
  <c r="X392" i="81" s="1"/>
  <c r="X393" i="81" a="1"/>
  <c r="X393" i="81" s="1"/>
  <c r="X394" i="81" a="1"/>
  <c r="X394" i="81" s="1"/>
  <c r="W336" i="81"/>
  <c r="V367" i="81"/>
  <c r="V397" i="81" a="1"/>
  <c r="V397" i="81" s="1"/>
  <c r="V400" i="81" a="1"/>
  <c r="V400" i="81" s="1"/>
  <c r="V399" i="81" a="1"/>
  <c r="V399" i="81" s="1"/>
  <c r="V396" i="81" a="1"/>
  <c r="V396" i="81" s="1"/>
  <c r="V401" i="81" a="1"/>
  <c r="V401" i="81" s="1"/>
  <c r="V398" i="81" a="1"/>
  <c r="V398" i="81" s="1"/>
  <c r="Y202" i="81"/>
  <c r="X284" i="81" a="1"/>
  <c r="X284" i="81" s="1"/>
  <c r="X288" i="81" a="1"/>
  <c r="X288" i="81" s="1"/>
  <c r="X286" i="81" a="1"/>
  <c r="X286" i="81" s="1"/>
  <c r="X283" i="81" a="1"/>
  <c r="X283" i="81" s="1"/>
  <c r="X287" i="81" a="1"/>
  <c r="X287" i="81" s="1"/>
  <c r="X285" i="81" a="1"/>
  <c r="X285" i="81" s="1"/>
  <c r="X234" i="81"/>
  <c r="P373" i="81"/>
  <c r="Q342" i="81"/>
  <c r="P432" i="81" a="1"/>
  <c r="P432" i="81" s="1"/>
  <c r="P429" i="81" a="1"/>
  <c r="P429" i="81" s="1"/>
  <c r="P431" i="81" a="1"/>
  <c r="P431" i="81" s="1"/>
  <c r="P428" i="81" a="1"/>
  <c r="P428" i="81" s="1"/>
  <c r="P427" i="81" a="1"/>
  <c r="P427" i="81" s="1"/>
  <c r="P430" i="81" a="1"/>
  <c r="P430" i="81" s="1"/>
  <c r="T339" i="81"/>
  <c r="S370" i="81"/>
  <c r="R372" i="81" l="1"/>
  <c r="S341" i="81"/>
  <c r="R422" i="81" a="1"/>
  <c r="R422" i="81" s="1"/>
  <c r="R423" i="81" a="1"/>
  <c r="R423" i="81" s="1"/>
  <c r="R425" i="81" a="1"/>
  <c r="R425" i="81" s="1"/>
  <c r="R421" i="81" a="1"/>
  <c r="R421" i="81" s="1"/>
  <c r="R426" i="81" a="1"/>
  <c r="R426" i="81" s="1"/>
  <c r="R424" i="81" a="1"/>
  <c r="R424" i="81" s="1"/>
  <c r="T370" i="81"/>
  <c r="U339" i="81"/>
  <c r="Z202" i="81"/>
  <c r="Y288" i="81" a="1"/>
  <c r="Y288" i="81" s="1"/>
  <c r="Y287" i="81" a="1"/>
  <c r="Y287" i="81" s="1"/>
  <c r="Y284" i="81" a="1"/>
  <c r="Y284" i="81" s="1"/>
  <c r="Y283" i="81" a="1"/>
  <c r="Y283" i="81" s="1"/>
  <c r="Y286" i="81" a="1"/>
  <c r="Y286" i="81" s="1"/>
  <c r="Y285" i="81" a="1"/>
  <c r="Y285" i="81" s="1"/>
  <c r="Y234" i="81"/>
  <c r="Z334" i="81"/>
  <c r="Y365" i="81"/>
  <c r="Y393" i="81" a="1"/>
  <c r="Y393" i="81" s="1"/>
  <c r="Y394" i="81" a="1"/>
  <c r="Y394" i="81" s="1"/>
  <c r="Y392" i="81" a="1"/>
  <c r="Y392" i="81" s="1"/>
  <c r="Y391" i="81" a="1"/>
  <c r="Y391" i="81" s="1"/>
  <c r="Y390" i="81" a="1"/>
  <c r="Y390" i="81" s="1"/>
  <c r="Y389" i="81" a="1"/>
  <c r="Y389" i="81" s="1"/>
  <c r="V368" i="81"/>
  <c r="W337" i="81"/>
  <c r="V407" i="81" a="1"/>
  <c r="V407" i="81" s="1"/>
  <c r="V405" i="81" a="1"/>
  <c r="V405" i="81" s="1"/>
  <c r="V404" i="81" a="1"/>
  <c r="V404" i="81" s="1"/>
  <c r="V406" i="81" a="1"/>
  <c r="V406" i="81" s="1"/>
  <c r="V403" i="81" a="1"/>
  <c r="V403" i="81" s="1"/>
  <c r="V402" i="81" a="1"/>
  <c r="V402" i="81" s="1"/>
  <c r="T340" i="81"/>
  <c r="S371" i="81"/>
  <c r="S420" i="81" a="1"/>
  <c r="S420" i="81" s="1"/>
  <c r="S417" i="81" a="1"/>
  <c r="S417" i="81" s="1"/>
  <c r="S418" i="81" a="1"/>
  <c r="S418" i="81" s="1"/>
  <c r="S416" i="81" a="1"/>
  <c r="S416" i="81" s="1"/>
  <c r="S419" i="81" a="1"/>
  <c r="S419" i="81" s="1"/>
  <c r="S415" i="81" a="1"/>
  <c r="S415" i="81" s="1"/>
  <c r="Q373" i="81"/>
  <c r="R342" i="81"/>
  <c r="Q431" i="81" a="1"/>
  <c r="Q431" i="81" s="1"/>
  <c r="Q427" i="81" a="1"/>
  <c r="Q427" i="81" s="1"/>
  <c r="Q429" i="81" a="1"/>
  <c r="Q429" i="81" s="1"/>
  <c r="Q430" i="81" a="1"/>
  <c r="Q430" i="81" s="1"/>
  <c r="Q432" i="81" a="1"/>
  <c r="Q432" i="81" s="1"/>
  <c r="Q428" i="81" a="1"/>
  <c r="Q428" i="81" s="1"/>
  <c r="Z364" i="81"/>
  <c r="AA333" i="81"/>
  <c r="Z384" i="81" a="1"/>
  <c r="Z384" i="81" s="1"/>
  <c r="Z386" i="81" a="1"/>
  <c r="Z386" i="81" s="1"/>
  <c r="Z385" i="81" a="1"/>
  <c r="Z385" i="81" s="1"/>
  <c r="Z388" i="81" a="1"/>
  <c r="Z388" i="81" s="1"/>
  <c r="Z383" i="81" a="1"/>
  <c r="Z383" i="81" s="1"/>
  <c r="Z387" i="81" a="1"/>
  <c r="Z387" i="81" s="1"/>
  <c r="AA363" i="81"/>
  <c r="AB332" i="81"/>
  <c r="AA378" i="81" a="1"/>
  <c r="AA378" i="81" s="1"/>
  <c r="AA382" i="81" a="1"/>
  <c r="AA382" i="81" s="1"/>
  <c r="AA381" i="81" a="1"/>
  <c r="AA381" i="81" s="1"/>
  <c r="AA380" i="81" a="1"/>
  <c r="AA380" i="81" s="1"/>
  <c r="AA379" i="81" a="1"/>
  <c r="AA379" i="81" s="1"/>
  <c r="AA377" i="81" a="1"/>
  <c r="AA377" i="81" s="1"/>
  <c r="X336" i="81"/>
  <c r="W367" i="81"/>
  <c r="W399" i="81" a="1"/>
  <c r="W399" i="81" s="1"/>
  <c r="W397" i="81" a="1"/>
  <c r="W397" i="81" s="1"/>
  <c r="W396" i="81" a="1"/>
  <c r="W396" i="81" s="1"/>
  <c r="W400" i="81" a="1"/>
  <c r="W400" i="81" s="1"/>
  <c r="W401" i="81" a="1"/>
  <c r="W401" i="81" s="1"/>
  <c r="W398" i="81" a="1"/>
  <c r="W398" i="81" s="1"/>
  <c r="AA198" i="81"/>
  <c r="Z230" i="81"/>
  <c r="Z266" i="81" a="1"/>
  <c r="Z266" i="81" s="1"/>
  <c r="Z268" i="81" a="1"/>
  <c r="Z268" i="81" s="1"/>
  <c r="Z264" i="81" a="1"/>
  <c r="Z264" i="81" s="1"/>
  <c r="Z265" i="81" a="1"/>
  <c r="Z265" i="81" s="1"/>
  <c r="Z267" i="81" a="1"/>
  <c r="Z267" i="81" s="1"/>
  <c r="Z269" i="81" a="1"/>
  <c r="Z269" i="81" s="1"/>
  <c r="Y335" i="81"/>
  <c r="X366" i="81"/>
  <c r="U369" i="81"/>
  <c r="V338" i="81"/>
  <c r="U408" i="81" a="1"/>
  <c r="U408" i="81" s="1"/>
  <c r="U410" i="81" a="1"/>
  <c r="U410" i="81" s="1"/>
  <c r="U412" i="81" a="1"/>
  <c r="U412" i="81" s="1"/>
  <c r="U413" i="81" a="1"/>
  <c r="U413" i="81" s="1"/>
  <c r="U409" i="81" a="1"/>
  <c r="U409" i="81" s="1"/>
  <c r="U411" i="81" a="1"/>
  <c r="U411" i="81" s="1"/>
  <c r="AC332" i="81" l="1"/>
  <c r="AB363" i="81"/>
  <c r="AB379" i="81" a="1"/>
  <c r="AB379" i="81" s="1"/>
  <c r="AB380" i="81" a="1"/>
  <c r="AB380" i="81" s="1"/>
  <c r="AB377" i="81" a="1"/>
  <c r="AB377" i="81" s="1"/>
  <c r="AB382" i="81" a="1"/>
  <c r="AB382" i="81" s="1"/>
  <c r="AB378" i="81" a="1"/>
  <c r="AB378" i="81" s="1"/>
  <c r="AB381" i="81" a="1"/>
  <c r="AB381" i="81" s="1"/>
  <c r="R373" i="81"/>
  <c r="S342" i="81"/>
  <c r="R432" i="81" a="1"/>
  <c r="R432" i="81" s="1"/>
  <c r="R427" i="81" a="1"/>
  <c r="R427" i="81" s="1"/>
  <c r="R429" i="81" a="1"/>
  <c r="R429" i="81" s="1"/>
  <c r="R430" i="81" a="1"/>
  <c r="R430" i="81" s="1"/>
  <c r="R431" i="81" a="1"/>
  <c r="R431" i="81" s="1"/>
  <c r="R428" i="81" a="1"/>
  <c r="R428" i="81" s="1"/>
  <c r="W368" i="81"/>
  <c r="X337" i="81"/>
  <c r="W406" i="81" a="1"/>
  <c r="W406" i="81" s="1"/>
  <c r="W404" i="81" a="1"/>
  <c r="W404" i="81" s="1"/>
  <c r="W407" i="81" a="1"/>
  <c r="W407" i="81" s="1"/>
  <c r="W402" i="81" a="1"/>
  <c r="W402" i="81" s="1"/>
  <c r="W403" i="81" a="1"/>
  <c r="W403" i="81" s="1"/>
  <c r="W405" i="81" a="1"/>
  <c r="W405" i="81" s="1"/>
  <c r="AB198" i="81"/>
  <c r="AA268" i="81" a="1"/>
  <c r="AA268" i="81" s="1"/>
  <c r="AA230" i="81"/>
  <c r="AA265" i="81" a="1"/>
  <c r="AA265" i="81" s="1"/>
  <c r="AA269" i="81" a="1"/>
  <c r="AA269" i="81" s="1"/>
  <c r="AA266" i="81" a="1"/>
  <c r="AA266" i="81" s="1"/>
  <c r="AA264" i="81" a="1"/>
  <c r="AA264" i="81" s="1"/>
  <c r="AA267" i="81" a="1"/>
  <c r="AA267" i="81" s="1"/>
  <c r="AA202" i="81"/>
  <c r="Z284" i="81" a="1"/>
  <c r="Z284" i="81" s="1"/>
  <c r="Z286" i="81" a="1"/>
  <c r="Z286" i="81" s="1"/>
  <c r="Z288" i="81" a="1"/>
  <c r="Z288" i="81" s="1"/>
  <c r="Z285" i="81" a="1"/>
  <c r="Z285" i="81" s="1"/>
  <c r="Z287" i="81" a="1"/>
  <c r="Z287" i="81" s="1"/>
  <c r="Z283" i="81" a="1"/>
  <c r="Z283" i="81" s="1"/>
  <c r="Z234" i="81"/>
  <c r="U370" i="81"/>
  <c r="V339" i="81"/>
  <c r="W338" i="81"/>
  <c r="V369" i="81"/>
  <c r="V411" i="81" a="1"/>
  <c r="V411" i="81" s="1"/>
  <c r="V412" i="81" a="1"/>
  <c r="V412" i="81" s="1"/>
  <c r="V409" i="81" a="1"/>
  <c r="V409" i="81" s="1"/>
  <c r="V413" i="81" a="1"/>
  <c r="V413" i="81" s="1"/>
  <c r="V410" i="81" a="1"/>
  <c r="V410" i="81" s="1"/>
  <c r="V408" i="81" a="1"/>
  <c r="V408" i="81" s="1"/>
  <c r="AA364" i="81"/>
  <c r="AB333" i="81"/>
  <c r="AA387" i="81" a="1"/>
  <c r="AA387" i="81" s="1"/>
  <c r="AA384" i="81" a="1"/>
  <c r="AA384" i="81" s="1"/>
  <c r="AA386" i="81" a="1"/>
  <c r="AA386" i="81" s="1"/>
  <c r="AA388" i="81" a="1"/>
  <c r="AA388" i="81" s="1"/>
  <c r="AA383" i="81" a="1"/>
  <c r="AA383" i="81" s="1"/>
  <c r="AA385" i="81" a="1"/>
  <c r="AA385" i="81" s="1"/>
  <c r="Y366" i="81"/>
  <c r="Z335" i="81"/>
  <c r="X367" i="81"/>
  <c r="Y336" i="81"/>
  <c r="X401" i="81" a="1"/>
  <c r="X401" i="81" s="1"/>
  <c r="X399" i="81" a="1"/>
  <c r="X399" i="81" s="1"/>
  <c r="X396" i="81" a="1"/>
  <c r="X396" i="81" s="1"/>
  <c r="X400" i="81" a="1"/>
  <c r="X400" i="81" s="1"/>
  <c r="X398" i="81" a="1"/>
  <c r="X398" i="81" s="1"/>
  <c r="X397" i="81" a="1"/>
  <c r="X397" i="81" s="1"/>
  <c r="U340" i="81"/>
  <c r="T371" i="81"/>
  <c r="T416" i="81" a="1"/>
  <c r="T416" i="81" s="1"/>
  <c r="T418" i="81" a="1"/>
  <c r="T418" i="81" s="1"/>
  <c r="T415" i="81" a="1"/>
  <c r="T415" i="81" s="1"/>
  <c r="T420" i="81" a="1"/>
  <c r="T420" i="81" s="1"/>
  <c r="T419" i="81" a="1"/>
  <c r="T419" i="81" s="1"/>
  <c r="T417" i="81" a="1"/>
  <c r="T417" i="81" s="1"/>
  <c r="Z365" i="81"/>
  <c r="AA334" i="81"/>
  <c r="Z393" i="81" a="1"/>
  <c r="Z393" i="81" s="1"/>
  <c r="Z391" i="81" a="1"/>
  <c r="Z391" i="81" s="1"/>
  <c r="Z394" i="81" a="1"/>
  <c r="Z394" i="81" s="1"/>
  <c r="Z390" i="81" a="1"/>
  <c r="Z390" i="81" s="1"/>
  <c r="Z392" i="81" a="1"/>
  <c r="Z392" i="81" s="1"/>
  <c r="Z389" i="81" a="1"/>
  <c r="Z389" i="81" s="1"/>
  <c r="S372" i="81"/>
  <c r="T341" i="81"/>
  <c r="S425" i="81" a="1"/>
  <c r="S425" i="81" s="1"/>
  <c r="S426" i="81" a="1"/>
  <c r="S426" i="81" s="1"/>
  <c r="S423" i="81" a="1"/>
  <c r="S423" i="81" s="1"/>
  <c r="S422" i="81" a="1"/>
  <c r="S422" i="81" s="1"/>
  <c r="S424" i="81" a="1"/>
  <c r="S424" i="81" s="1"/>
  <c r="S421" i="81" a="1"/>
  <c r="S421" i="81" s="1"/>
  <c r="AA365" i="81" l="1"/>
  <c r="AB334" i="81"/>
  <c r="AA393" i="81" a="1"/>
  <c r="AA393" i="81" s="1"/>
  <c r="AA394" i="81" a="1"/>
  <c r="AA394" i="81" s="1"/>
  <c r="AA392" i="81" a="1"/>
  <c r="AA392" i="81" s="1"/>
  <c r="AA390" i="81" a="1"/>
  <c r="AA390" i="81" s="1"/>
  <c r="AA391" i="81" a="1"/>
  <c r="AA391" i="81" s="1"/>
  <c r="AA389" i="81" a="1"/>
  <c r="AA389" i="81" s="1"/>
  <c r="Y367" i="81"/>
  <c r="Z336" i="81"/>
  <c r="Y396" i="81" a="1"/>
  <c r="Y396" i="81" s="1"/>
  <c r="Y398" i="81" a="1"/>
  <c r="Y398" i="81" s="1"/>
  <c r="Y397" i="81" a="1"/>
  <c r="Y397" i="81" s="1"/>
  <c r="Y401" i="81" a="1"/>
  <c r="Y401" i="81" s="1"/>
  <c r="Y400" i="81" a="1"/>
  <c r="Y400" i="81" s="1"/>
  <c r="Y399" i="81" a="1"/>
  <c r="Y399" i="81" s="1"/>
  <c r="AA335" i="81"/>
  <c r="Z366" i="81"/>
  <c r="X338" i="81"/>
  <c r="W369" i="81"/>
  <c r="W408" i="81" a="1"/>
  <c r="W408" i="81" s="1"/>
  <c r="W413" i="81" a="1"/>
  <c r="W413" i="81" s="1"/>
  <c r="W409" i="81" a="1"/>
  <c r="W409" i="81" s="1"/>
  <c r="W412" i="81" a="1"/>
  <c r="W412" i="81" s="1"/>
  <c r="W411" i="81" a="1"/>
  <c r="W411" i="81" s="1"/>
  <c r="W410" i="81" a="1"/>
  <c r="W410" i="81" s="1"/>
  <c r="W339" i="81"/>
  <c r="V370" i="81"/>
  <c r="T342" i="81"/>
  <c r="S373" i="81"/>
  <c r="S429" i="81" a="1"/>
  <c r="S429" i="81" s="1"/>
  <c r="S431" i="81" a="1"/>
  <c r="S431" i="81" s="1"/>
  <c r="S428" i="81" a="1"/>
  <c r="S428" i="81" s="1"/>
  <c r="S432" i="81" a="1"/>
  <c r="S432" i="81" s="1"/>
  <c r="S427" i="81" a="1"/>
  <c r="S427" i="81" s="1"/>
  <c r="S430" i="81" a="1"/>
  <c r="S430" i="81" s="1"/>
  <c r="AC198" i="81"/>
  <c r="AB265" i="81" a="1"/>
  <c r="AB265" i="81" s="1"/>
  <c r="AB269" i="81" a="1"/>
  <c r="AB269" i="81" s="1"/>
  <c r="AB266" i="81" a="1"/>
  <c r="AB266" i="81" s="1"/>
  <c r="AB267" i="81" a="1"/>
  <c r="AB267" i="81" s="1"/>
  <c r="AB268" i="81" a="1"/>
  <c r="AB268" i="81" s="1"/>
  <c r="AB264" i="81" a="1"/>
  <c r="AB264" i="81" s="1"/>
  <c r="AB230" i="81"/>
  <c r="AB364" i="81"/>
  <c r="AC333" i="81"/>
  <c r="AB386" i="81" a="1"/>
  <c r="AB386" i="81" s="1"/>
  <c r="AB385" i="81" a="1"/>
  <c r="AB385" i="81" s="1"/>
  <c r="AB384" i="81" a="1"/>
  <c r="AB384" i="81" s="1"/>
  <c r="AB383" i="81" a="1"/>
  <c r="AB383" i="81" s="1"/>
  <c r="AB387" i="81" a="1"/>
  <c r="AB387" i="81" s="1"/>
  <c r="AB388" i="81" a="1"/>
  <c r="AB388" i="81" s="1"/>
  <c r="T372" i="81"/>
  <c r="U341" i="81"/>
  <c r="T425" i="81" a="1"/>
  <c r="T425" i="81" s="1"/>
  <c r="T423" i="81" a="1"/>
  <c r="T423" i="81" s="1"/>
  <c r="T422" i="81" a="1"/>
  <c r="T422" i="81" s="1"/>
  <c r="T426" i="81" a="1"/>
  <c r="T426" i="81" s="1"/>
  <c r="T424" i="81" a="1"/>
  <c r="T424" i="81" s="1"/>
  <c r="T421" i="81" a="1"/>
  <c r="T421" i="81" s="1"/>
  <c r="U371" i="81"/>
  <c r="V340" i="81"/>
  <c r="U420" i="81" a="1"/>
  <c r="U420" i="81" s="1"/>
  <c r="U416" i="81" a="1"/>
  <c r="U416" i="81" s="1"/>
  <c r="U419" i="81" a="1"/>
  <c r="U419" i="81" s="1"/>
  <c r="U415" i="81" a="1"/>
  <c r="U415" i="81" s="1"/>
  <c r="U418" i="81" a="1"/>
  <c r="U418" i="81" s="1"/>
  <c r="U417" i="81" a="1"/>
  <c r="U417" i="81" s="1"/>
  <c r="Y337" i="81"/>
  <c r="X368" i="81"/>
  <c r="X407" i="81" a="1"/>
  <c r="X407" i="81" s="1"/>
  <c r="X405" i="81" a="1"/>
  <c r="X405" i="81" s="1"/>
  <c r="X406" i="81" a="1"/>
  <c r="X406" i="81" s="1"/>
  <c r="X403" i="81" a="1"/>
  <c r="X403" i="81" s="1"/>
  <c r="X404" i="81" a="1"/>
  <c r="X404" i="81" s="1"/>
  <c r="X402" i="81" a="1"/>
  <c r="X402" i="81" s="1"/>
  <c r="AB202" i="81"/>
  <c r="AA288" i="81" a="1"/>
  <c r="AA288" i="81" s="1"/>
  <c r="AA286" i="81" a="1"/>
  <c r="AA286" i="81" s="1"/>
  <c r="AA234" i="81"/>
  <c r="AA284" i="81" a="1"/>
  <c r="AA284" i="81" s="1"/>
  <c r="AA283" i="81" a="1"/>
  <c r="AA283" i="81" s="1"/>
  <c r="AA285" i="81" a="1"/>
  <c r="AA285" i="81" s="1"/>
  <c r="AA287" i="81" a="1"/>
  <c r="AA287" i="81" s="1"/>
  <c r="AD332" i="81"/>
  <c r="AC363" i="81"/>
  <c r="AC377" i="81" a="1"/>
  <c r="AC377" i="81" s="1"/>
  <c r="AC378" i="81" a="1"/>
  <c r="AC378" i="81" s="1"/>
  <c r="AC380" i="81" a="1"/>
  <c r="AC380" i="81" s="1"/>
  <c r="AC379" i="81" a="1"/>
  <c r="AC379" i="81" s="1"/>
  <c r="AC382" i="81" a="1"/>
  <c r="AC382" i="81" s="1"/>
  <c r="AC381" i="81" a="1"/>
  <c r="AC381" i="81" s="1"/>
  <c r="V371" i="81" l="1"/>
  <c r="W340" i="81"/>
  <c r="V416" i="81" a="1"/>
  <c r="V416" i="81" s="1"/>
  <c r="V415" i="81" a="1"/>
  <c r="V415" i="81" s="1"/>
  <c r="V419" i="81" a="1"/>
  <c r="V419" i="81" s="1"/>
  <c r="V420" i="81" a="1"/>
  <c r="V420" i="81" s="1"/>
  <c r="V417" i="81" a="1"/>
  <c r="V417" i="81" s="1"/>
  <c r="V418" i="81" a="1"/>
  <c r="V418" i="81" s="1"/>
  <c r="AD333" i="81"/>
  <c r="AC364" i="81"/>
  <c r="AC385" i="81" a="1"/>
  <c r="AC385" i="81" s="1"/>
  <c r="AC386" i="81" a="1"/>
  <c r="AC386" i="81" s="1"/>
  <c r="AC387" i="81" a="1"/>
  <c r="AC387" i="81" s="1"/>
  <c r="AC383" i="81" a="1"/>
  <c r="AC383" i="81" s="1"/>
  <c r="AC384" i="81" a="1"/>
  <c r="AC384" i="81" s="1"/>
  <c r="AC388" i="81" a="1"/>
  <c r="AC388" i="81" s="1"/>
  <c r="AC202" i="81"/>
  <c r="AB284" i="81" a="1"/>
  <c r="AB284" i="81" s="1"/>
  <c r="AB288" i="81" a="1"/>
  <c r="AB288" i="81" s="1"/>
  <c r="AB285" i="81" a="1"/>
  <c r="AB285" i="81" s="1"/>
  <c r="AB283" i="81" a="1"/>
  <c r="AB283" i="81" s="1"/>
  <c r="AB286" i="81" a="1"/>
  <c r="AB286" i="81" s="1"/>
  <c r="AB287" i="81" a="1"/>
  <c r="AB287" i="81" s="1"/>
  <c r="AB234" i="81"/>
  <c r="T373" i="81"/>
  <c r="U342" i="81"/>
  <c r="T432" i="81" a="1"/>
  <c r="T432" i="81" s="1"/>
  <c r="T428" i="81" a="1"/>
  <c r="T428" i="81" s="1"/>
  <c r="T430" i="81" a="1"/>
  <c r="T430" i="81" s="1"/>
  <c r="T429" i="81" a="1"/>
  <c r="T429" i="81" s="1"/>
  <c r="T431" i="81" a="1"/>
  <c r="T431" i="81" s="1"/>
  <c r="T427" i="81" a="1"/>
  <c r="T427" i="81" s="1"/>
  <c r="X339" i="81"/>
  <c r="W370" i="81"/>
  <c r="Z367" i="81"/>
  <c r="AA336" i="81"/>
  <c r="Z396" i="81" a="1"/>
  <c r="Z396" i="81" s="1"/>
  <c r="Z401" i="81" a="1"/>
  <c r="Z401" i="81" s="1"/>
  <c r="Z399" i="81" a="1"/>
  <c r="Z399" i="81" s="1"/>
  <c r="Z397" i="81" a="1"/>
  <c r="Z397" i="81" s="1"/>
  <c r="Z398" i="81" a="1"/>
  <c r="Z398" i="81" s="1"/>
  <c r="Z400" i="81" a="1"/>
  <c r="Z400" i="81" s="1"/>
  <c r="U372" i="81"/>
  <c r="V341" i="81"/>
  <c r="U423" i="81" a="1"/>
  <c r="U423" i="81" s="1"/>
  <c r="U424" i="81" a="1"/>
  <c r="U424" i="81" s="1"/>
  <c r="U425" i="81" a="1"/>
  <c r="U425" i="81" s="1"/>
  <c r="U422" i="81" a="1"/>
  <c r="U422" i="81" s="1"/>
  <c r="U421" i="81" a="1"/>
  <c r="U421" i="81" s="1"/>
  <c r="U426" i="81" a="1"/>
  <c r="U426" i="81" s="1"/>
  <c r="AD363" i="81"/>
  <c r="AD378" i="81" a="1"/>
  <c r="AD378" i="81" s="1"/>
  <c r="AD381" i="81" a="1"/>
  <c r="AD381" i="81" s="1"/>
  <c r="AD382" i="81" a="1"/>
  <c r="AD382" i="81" s="1"/>
  <c r="AD377" i="81" a="1"/>
  <c r="AD377" i="81" s="1"/>
  <c r="AD380" i="81" a="1"/>
  <c r="AD380" i="81" s="1"/>
  <c r="AD379" i="81" a="1"/>
  <c r="AD379" i="81" s="1"/>
  <c r="Y368" i="81"/>
  <c r="Z337" i="81"/>
  <c r="Y404" i="81" a="1"/>
  <c r="Y404" i="81" s="1"/>
  <c r="Y407" i="81" a="1"/>
  <c r="Y407" i="81" s="1"/>
  <c r="Y405" i="81" a="1"/>
  <c r="Y405" i="81" s="1"/>
  <c r="Y406" i="81" a="1"/>
  <c r="Y406" i="81" s="1"/>
  <c r="Y403" i="81" a="1"/>
  <c r="Y403" i="81" s="1"/>
  <c r="Y402" i="81" a="1"/>
  <c r="Y402" i="81" s="1"/>
  <c r="AD198" i="81"/>
  <c r="AC267" i="81" a="1"/>
  <c r="AC267" i="81" s="1"/>
  <c r="AC266" i="81" a="1"/>
  <c r="AC266" i="81" s="1"/>
  <c r="AC230" i="81"/>
  <c r="AC268" i="81" a="1"/>
  <c r="AC268" i="81" s="1"/>
  <c r="AC265" i="81" a="1"/>
  <c r="AC265" i="81" s="1"/>
  <c r="AC264" i="81" a="1"/>
  <c r="AC264" i="81" s="1"/>
  <c r="AC269" i="81" a="1"/>
  <c r="AC269" i="81" s="1"/>
  <c r="X369" i="81"/>
  <c r="Y338" i="81"/>
  <c r="X409" i="81" a="1"/>
  <c r="X409" i="81" s="1"/>
  <c r="X413" i="81" a="1"/>
  <c r="X413" i="81" s="1"/>
  <c r="X412" i="81" a="1"/>
  <c r="X412" i="81" s="1"/>
  <c r="X408" i="81" a="1"/>
  <c r="X408" i="81" s="1"/>
  <c r="X410" i="81" a="1"/>
  <c r="X410" i="81" s="1"/>
  <c r="X411" i="81" a="1"/>
  <c r="X411" i="81" s="1"/>
  <c r="AB365" i="81"/>
  <c r="AC334" i="81"/>
  <c r="AB393" i="81" a="1"/>
  <c r="AB393" i="81" s="1"/>
  <c r="AB391" i="81" a="1"/>
  <c r="AB391" i="81" s="1"/>
  <c r="AB389" i="81" a="1"/>
  <c r="AB389" i="81" s="1"/>
  <c r="AB390" i="81" a="1"/>
  <c r="AB390" i="81" s="1"/>
  <c r="AB392" i="81" a="1"/>
  <c r="AB392" i="81" s="1"/>
  <c r="AB394" i="81" a="1"/>
  <c r="AB394" i="81" s="1"/>
  <c r="AB335" i="81"/>
  <c r="AA366" i="81"/>
  <c r="V372" i="81" l="1"/>
  <c r="W341" i="81"/>
  <c r="V425" i="81" a="1"/>
  <c r="V425" i="81" s="1"/>
  <c r="V424" i="81" a="1"/>
  <c r="V424" i="81" s="1"/>
  <c r="V423" i="81" a="1"/>
  <c r="V423" i="81" s="1"/>
  <c r="V422" i="81" a="1"/>
  <c r="V422" i="81" s="1"/>
  <c r="V421" i="81" a="1"/>
  <c r="V421" i="81" s="1"/>
  <c r="V426" i="81" a="1"/>
  <c r="V426" i="81" s="1"/>
  <c r="Y369" i="81"/>
  <c r="Z338" i="81"/>
  <c r="Y408" i="81" a="1"/>
  <c r="Y408" i="81" s="1"/>
  <c r="Y410" i="81" a="1"/>
  <c r="Y410" i="81" s="1"/>
  <c r="Y411" i="81" a="1"/>
  <c r="Y411" i="81" s="1"/>
  <c r="Y413" i="81" a="1"/>
  <c r="Y413" i="81" s="1"/>
  <c r="Y412" i="81" a="1"/>
  <c r="Y412" i="81" s="1"/>
  <c r="Y409" i="81" a="1"/>
  <c r="Y409" i="81" s="1"/>
  <c r="Z368" i="81"/>
  <c r="AA337" i="81"/>
  <c r="Z403" i="81" a="1"/>
  <c r="Z403" i="81" s="1"/>
  <c r="Z406" i="81" a="1"/>
  <c r="Z406" i="81" s="1"/>
  <c r="Z402" i="81" a="1"/>
  <c r="Z402" i="81" s="1"/>
  <c r="Z407" i="81" a="1"/>
  <c r="Z407" i="81" s="1"/>
  <c r="Z405" i="81" a="1"/>
  <c r="Z405" i="81" s="1"/>
  <c r="Z404" i="81" a="1"/>
  <c r="Z404" i="81" s="1"/>
  <c r="AB366" i="81"/>
  <c r="AC335" i="81"/>
  <c r="U373" i="81"/>
  <c r="V342" i="81"/>
  <c r="U429" i="81" a="1"/>
  <c r="U429" i="81" s="1"/>
  <c r="U432" i="81" a="1"/>
  <c r="U432" i="81" s="1"/>
  <c r="U427" i="81" a="1"/>
  <c r="U427" i="81" s="1"/>
  <c r="U428" i="81" a="1"/>
  <c r="U428" i="81" s="1"/>
  <c r="U431" i="81" a="1"/>
  <c r="U431" i="81" s="1"/>
  <c r="U430" i="81" a="1"/>
  <c r="U430" i="81" s="1"/>
  <c r="AD364" i="81"/>
  <c r="AD386" i="81" a="1"/>
  <c r="AD386" i="81" s="1"/>
  <c r="AD383" i="81" a="1"/>
  <c r="AD383" i="81" s="1"/>
  <c r="AD384" i="81" a="1"/>
  <c r="AD384" i="81" s="1"/>
  <c r="AD385" i="81" a="1"/>
  <c r="AD385" i="81" s="1"/>
  <c r="AD388" i="81" a="1"/>
  <c r="AD388" i="81" s="1"/>
  <c r="AD387" i="81" a="1"/>
  <c r="AD387" i="81" s="1"/>
  <c r="AA367" i="81"/>
  <c r="AB336" i="81"/>
  <c r="AA396" i="81" a="1"/>
  <c r="AA396" i="81" s="1"/>
  <c r="AA397" i="81" a="1"/>
  <c r="AA397" i="81" s="1"/>
  <c r="AA399" i="81" a="1"/>
  <c r="AA399" i="81" s="1"/>
  <c r="AA398" i="81" a="1"/>
  <c r="AA398" i="81" s="1"/>
  <c r="AA400" i="81" a="1"/>
  <c r="AA400" i="81" s="1"/>
  <c r="AA401" i="81" a="1"/>
  <c r="AA401" i="81" s="1"/>
  <c r="AC365" i="81"/>
  <c r="AD334" i="81"/>
  <c r="AC391" i="81" a="1"/>
  <c r="AC391" i="81" s="1"/>
  <c r="AC389" i="81" a="1"/>
  <c r="AC389" i="81" s="1"/>
  <c r="AC393" i="81" a="1"/>
  <c r="AC393" i="81" s="1"/>
  <c r="AC392" i="81" a="1"/>
  <c r="AC392" i="81" s="1"/>
  <c r="AC390" i="81" a="1"/>
  <c r="AC390" i="81" s="1"/>
  <c r="AC394" i="81" a="1"/>
  <c r="AC394" i="81" s="1"/>
  <c r="AD230" i="81"/>
  <c r="G439" i="81" s="1"/>
  <c r="G22" i="81" s="1"/>
  <c r="AD269" i="81" a="1"/>
  <c r="AD269" i="81" s="1"/>
  <c r="AD268" i="81" a="1"/>
  <c r="AD268" i="81" s="1"/>
  <c r="AD265" i="81" a="1"/>
  <c r="AD265" i="81" s="1"/>
  <c r="AD266" i="81" a="1"/>
  <c r="AD266" i="81" s="1"/>
  <c r="AD267" i="81" a="1"/>
  <c r="AD267" i="81" s="1"/>
  <c r="AD264" i="81" a="1"/>
  <c r="AD264" i="81" s="1"/>
  <c r="W371" i="81"/>
  <c r="X340" i="81"/>
  <c r="W418" i="81" a="1"/>
  <c r="W418" i="81" s="1"/>
  <c r="W420" i="81" a="1"/>
  <c r="W420" i="81" s="1"/>
  <c r="W416" i="81" a="1"/>
  <c r="W416" i="81" s="1"/>
  <c r="W415" i="81" a="1"/>
  <c r="W415" i="81" s="1"/>
  <c r="W417" i="81" a="1"/>
  <c r="W417" i="81" s="1"/>
  <c r="W419" i="81" a="1"/>
  <c r="W419" i="81" s="1"/>
  <c r="X370" i="81"/>
  <c r="Y339" i="81"/>
  <c r="AD202" i="81"/>
  <c r="AC284" i="81" a="1"/>
  <c r="AC284" i="81" s="1"/>
  <c r="AC288" i="81" a="1"/>
  <c r="AC288" i="81" s="1"/>
  <c r="AC283" i="81" a="1"/>
  <c r="AC283" i="81" s="1"/>
  <c r="AC286" i="81" a="1"/>
  <c r="AC286" i="81" s="1"/>
  <c r="AC285" i="81" a="1"/>
  <c r="AC285" i="81" s="1"/>
  <c r="AC287" i="81" a="1"/>
  <c r="AC287" i="81" s="1"/>
  <c r="AC234" i="81"/>
  <c r="V373" i="81" l="1"/>
  <c r="W342" i="81"/>
  <c r="V430" i="81" a="1"/>
  <c r="V430" i="81" s="1"/>
  <c r="V428" i="81" a="1"/>
  <c r="V428" i="81" s="1"/>
  <c r="V431" i="81" a="1"/>
  <c r="V431" i="81" s="1"/>
  <c r="V427" i="81" a="1"/>
  <c r="V427" i="81" s="1"/>
  <c r="V432" i="81" a="1"/>
  <c r="V432" i="81" s="1"/>
  <c r="V429" i="81" a="1"/>
  <c r="V429" i="81" s="1"/>
  <c r="AD287" i="81" a="1"/>
  <c r="AD287" i="81" s="1"/>
  <c r="AD284" i="81" a="1"/>
  <c r="AD284" i="81" s="1"/>
  <c r="AD285" i="81" a="1"/>
  <c r="AD285" i="81" s="1"/>
  <c r="AD286" i="81" a="1"/>
  <c r="AD286" i="81" s="1"/>
  <c r="AD288" i="81" a="1"/>
  <c r="AD288" i="81" s="1"/>
  <c r="AD283" i="81" a="1"/>
  <c r="AD283" i="81" s="1"/>
  <c r="AD234" i="81"/>
  <c r="G440" i="81" s="1"/>
  <c r="G23" i="81" s="1"/>
  <c r="AC336" i="81"/>
  <c r="AB367" i="81"/>
  <c r="AB397" i="81" a="1"/>
  <c r="AB397" i="81" s="1"/>
  <c r="AB396" i="81" a="1"/>
  <c r="AB396" i="81" s="1"/>
  <c r="AB398" i="81" a="1"/>
  <c r="AB398" i="81" s="1"/>
  <c r="AB400" i="81" a="1"/>
  <c r="AB400" i="81" s="1"/>
  <c r="AB399" i="81" a="1"/>
  <c r="AB399" i="81" s="1"/>
  <c r="AB401" i="81" a="1"/>
  <c r="AB401" i="81" s="1"/>
  <c r="Y370" i="81"/>
  <c r="Z339" i="81"/>
  <c r="AC366" i="81"/>
  <c r="AD335" i="81"/>
  <c r="AD366" i="81" s="1"/>
  <c r="Z369" i="81"/>
  <c r="AA338" i="81"/>
  <c r="Z408" i="81" a="1"/>
  <c r="Z408" i="81" s="1"/>
  <c r="Z413" i="81" a="1"/>
  <c r="Z413" i="81" s="1"/>
  <c r="Z411" i="81" a="1"/>
  <c r="Z411" i="81" s="1"/>
  <c r="Z412" i="81" a="1"/>
  <c r="Z412" i="81" s="1"/>
  <c r="Z409" i="81" a="1"/>
  <c r="Z409" i="81" s="1"/>
  <c r="Z410" i="81" a="1"/>
  <c r="Z410" i="81" s="1"/>
  <c r="AD365" i="81"/>
  <c r="G444" i="81" s="1"/>
  <c r="G27" i="81" s="1"/>
  <c r="G8" i="81" s="1"/>
  <c r="AD389" i="81" a="1"/>
  <c r="AD389" i="81" s="1"/>
  <c r="AD391" i="81" a="1"/>
  <c r="AD391" i="81" s="1"/>
  <c r="AD394" i="81" a="1"/>
  <c r="AD394" i="81" s="1"/>
  <c r="AD390" i="81" a="1"/>
  <c r="AD390" i="81" s="1"/>
  <c r="AD393" i="81" a="1"/>
  <c r="AD393" i="81" s="1"/>
  <c r="AD392" i="81" a="1"/>
  <c r="AD392" i="81" s="1"/>
  <c r="X371" i="81"/>
  <c r="Y340" i="81"/>
  <c r="X415" i="81" a="1"/>
  <c r="X415" i="81" s="1"/>
  <c r="X418" i="81" a="1"/>
  <c r="X418" i="81" s="1"/>
  <c r="X419" i="81" a="1"/>
  <c r="X419" i="81" s="1"/>
  <c r="X417" i="81" a="1"/>
  <c r="X417" i="81" s="1"/>
  <c r="X420" i="81" a="1"/>
  <c r="X420" i="81" s="1"/>
  <c r="X416" i="81" a="1"/>
  <c r="X416" i="81" s="1"/>
  <c r="AA368" i="81"/>
  <c r="AB337" i="81"/>
  <c r="AA406" i="81" a="1"/>
  <c r="AA406" i="81" s="1"/>
  <c r="AA403" i="81" a="1"/>
  <c r="AA403" i="81" s="1"/>
  <c r="AA404" i="81" a="1"/>
  <c r="AA404" i="81" s="1"/>
  <c r="AA407" i="81" a="1"/>
  <c r="AA407" i="81" s="1"/>
  <c r="AA405" i="81" a="1"/>
  <c r="AA405" i="81" s="1"/>
  <c r="AA402" i="81" a="1"/>
  <c r="AA402" i="81" s="1"/>
  <c r="W372" i="81"/>
  <c r="X341" i="81"/>
  <c r="W423" i="81" a="1"/>
  <c r="W423" i="81" s="1"/>
  <c r="W425" i="81" a="1"/>
  <c r="W425" i="81" s="1"/>
  <c r="W424" i="81" a="1"/>
  <c r="W424" i="81" s="1"/>
  <c r="W422" i="81" a="1"/>
  <c r="W422" i="81" s="1"/>
  <c r="W421" i="81" a="1"/>
  <c r="W421" i="81" s="1"/>
  <c r="W426" i="81" a="1"/>
  <c r="W426" i="81" s="1"/>
  <c r="AD336" i="81" l="1"/>
  <c r="AC367" i="81"/>
  <c r="AC396" i="81" a="1"/>
  <c r="AC396" i="81" s="1"/>
  <c r="AC397" i="81" a="1"/>
  <c r="AC397" i="81" s="1"/>
  <c r="AC398" i="81" a="1"/>
  <c r="AC398" i="81" s="1"/>
  <c r="AC400" i="81" a="1"/>
  <c r="AC400" i="81" s="1"/>
  <c r="AC401" i="81" a="1"/>
  <c r="AC401" i="81" s="1"/>
  <c r="AC399" i="81" a="1"/>
  <c r="AC399" i="81" s="1"/>
  <c r="AB338" i="81"/>
  <c r="AA369" i="81"/>
  <c r="AA412" i="81" a="1"/>
  <c r="AA412" i="81" s="1"/>
  <c r="AA408" i="81" a="1"/>
  <c r="AA408" i="81" s="1"/>
  <c r="AA413" i="81" a="1"/>
  <c r="AA413" i="81" s="1"/>
  <c r="AA410" i="81" a="1"/>
  <c r="AA410" i="81" s="1"/>
  <c r="AA409" i="81" a="1"/>
  <c r="AA409" i="81" s="1"/>
  <c r="AA411" i="81" a="1"/>
  <c r="AA411" i="81" s="1"/>
  <c r="X372" i="81"/>
  <c r="Y341" i="81"/>
  <c r="X422" i="81" a="1"/>
  <c r="X422" i="81" s="1"/>
  <c r="X426" i="81" a="1"/>
  <c r="X426" i="81" s="1"/>
  <c r="X423" i="81" a="1"/>
  <c r="X423" i="81" s="1"/>
  <c r="X424" i="81" a="1"/>
  <c r="X424" i="81" s="1"/>
  <c r="X421" i="81" a="1"/>
  <c r="X421" i="81" s="1"/>
  <c r="X425" i="81" a="1"/>
  <c r="X425" i="81" s="1"/>
  <c r="Y371" i="81"/>
  <c r="Z340" i="81"/>
  <c r="Y418" i="81" a="1"/>
  <c r="Y418" i="81" s="1"/>
  <c r="Y419" i="81" a="1"/>
  <c r="Y419" i="81" s="1"/>
  <c r="Y415" i="81" a="1"/>
  <c r="Y415" i="81" s="1"/>
  <c r="Y420" i="81" a="1"/>
  <c r="Y420" i="81" s="1"/>
  <c r="Y416" i="81" a="1"/>
  <c r="Y416" i="81" s="1"/>
  <c r="Y417" i="81" a="1"/>
  <c r="Y417" i="81" s="1"/>
  <c r="Z370" i="81"/>
  <c r="AA339" i="81"/>
  <c r="W373" i="81"/>
  <c r="X342" i="81"/>
  <c r="W430" i="81" a="1"/>
  <c r="W430" i="81" s="1"/>
  <c r="W432" i="81" a="1"/>
  <c r="W432" i="81" s="1"/>
  <c r="W427" i="81" a="1"/>
  <c r="W427" i="81" s="1"/>
  <c r="W429" i="81" a="1"/>
  <c r="W429" i="81" s="1"/>
  <c r="W431" i="81" a="1"/>
  <c r="W431" i="81" s="1"/>
  <c r="W428" i="81" a="1"/>
  <c r="W428" i="81" s="1"/>
  <c r="AC337" i="81"/>
  <c r="AB368" i="81"/>
  <c r="AB403" i="81" a="1"/>
  <c r="AB403" i="81" s="1"/>
  <c r="AB407" i="81" a="1"/>
  <c r="AB407" i="81" s="1"/>
  <c r="AB404" i="81" a="1"/>
  <c r="AB404" i="81" s="1"/>
  <c r="AB405" i="81" a="1"/>
  <c r="AB405" i="81" s="1"/>
  <c r="AB406" i="81" a="1"/>
  <c r="AB406" i="81" s="1"/>
  <c r="AB402" i="81" a="1"/>
  <c r="AB402" i="81" s="1"/>
  <c r="Z371" i="81" l="1"/>
  <c r="AA340" i="81"/>
  <c r="Z416" i="81" a="1"/>
  <c r="Z416" i="81" s="1"/>
  <c r="Z420" i="81" a="1"/>
  <c r="Z420" i="81" s="1"/>
  <c r="Z418" i="81" a="1"/>
  <c r="Z418" i="81" s="1"/>
  <c r="Z419" i="81" a="1"/>
  <c r="Z419" i="81" s="1"/>
  <c r="Z417" i="81" a="1"/>
  <c r="Z417" i="81" s="1"/>
  <c r="Z415" i="81" a="1"/>
  <c r="Z415" i="81" s="1"/>
  <c r="X373" i="81"/>
  <c r="Y342" i="81"/>
  <c r="X428" i="81" a="1"/>
  <c r="X428" i="81" s="1"/>
  <c r="X431" i="81" a="1"/>
  <c r="X431" i="81" s="1"/>
  <c r="X432" i="81" a="1"/>
  <c r="X432" i="81" s="1"/>
  <c r="X429" i="81" a="1"/>
  <c r="X429" i="81" s="1"/>
  <c r="X430" i="81" a="1"/>
  <c r="X430" i="81" s="1"/>
  <c r="X427" i="81" a="1"/>
  <c r="X427" i="81" s="1"/>
  <c r="AA370" i="81"/>
  <c r="AB339" i="81"/>
  <c r="Y372" i="81"/>
  <c r="Z341" i="81"/>
  <c r="Y424" i="81" a="1"/>
  <c r="Y424" i="81" s="1"/>
  <c r="Y426" i="81" a="1"/>
  <c r="Y426" i="81" s="1"/>
  <c r="Y423" i="81" a="1"/>
  <c r="Y423" i="81" s="1"/>
  <c r="Y422" i="81" a="1"/>
  <c r="Y422" i="81" s="1"/>
  <c r="Y425" i="81" a="1"/>
  <c r="Y425" i="81" s="1"/>
  <c r="Y421" i="81" a="1"/>
  <c r="Y421" i="81" s="1"/>
  <c r="AC368" i="81"/>
  <c r="AD337" i="81"/>
  <c r="AC407" i="81" a="1"/>
  <c r="AC407" i="81" s="1"/>
  <c r="AC404" i="81" a="1"/>
  <c r="AC404" i="81" s="1"/>
  <c r="AC403" i="81" a="1"/>
  <c r="AC403" i="81" s="1"/>
  <c r="AC406" i="81" a="1"/>
  <c r="AC406" i="81" s="1"/>
  <c r="AC405" i="81" a="1"/>
  <c r="AC405" i="81" s="1"/>
  <c r="AC402" i="81" a="1"/>
  <c r="AC402" i="81" s="1"/>
  <c r="AB369" i="81"/>
  <c r="AC338" i="81"/>
  <c r="AB410" i="81" a="1"/>
  <c r="AB410" i="81" s="1"/>
  <c r="AB412" i="81" a="1"/>
  <c r="AB412" i="81" s="1"/>
  <c r="AB411" i="81" a="1"/>
  <c r="AB411" i="81" s="1"/>
  <c r="AB413" i="81" a="1"/>
  <c r="AB413" i="81" s="1"/>
  <c r="AB408" i="81" a="1"/>
  <c r="AB408" i="81" s="1"/>
  <c r="AB409" i="81" a="1"/>
  <c r="AB409" i="81" s="1"/>
  <c r="AD367" i="81"/>
  <c r="AD399" i="81" a="1"/>
  <c r="AD399" i="81" s="1"/>
  <c r="AD400" i="81" a="1"/>
  <c r="AD400" i="81" s="1"/>
  <c r="AD397" i="81" a="1"/>
  <c r="AD397" i="81" s="1"/>
  <c r="AD398" i="81" a="1"/>
  <c r="AD398" i="81" s="1"/>
  <c r="AD401" i="81" a="1"/>
  <c r="AD401" i="81" s="1"/>
  <c r="AD396" i="81" a="1"/>
  <c r="AD396" i="81" s="1"/>
  <c r="AD368" i="81" l="1"/>
  <c r="AD403" i="81" a="1"/>
  <c r="AD403" i="81" s="1"/>
  <c r="AD406" i="81" a="1"/>
  <c r="AD406" i="81" s="1"/>
  <c r="AD407" i="81" a="1"/>
  <c r="AD407" i="81" s="1"/>
  <c r="AD405" i="81" a="1"/>
  <c r="AD405" i="81" s="1"/>
  <c r="AD404" i="81" a="1"/>
  <c r="AD404" i="81" s="1"/>
  <c r="AD402" i="81" a="1"/>
  <c r="AD402" i="81" s="1"/>
  <c r="Y373" i="81"/>
  <c r="Z342" i="81"/>
  <c r="Y432" i="81" a="1"/>
  <c r="Y432" i="81" s="1"/>
  <c r="Y428" i="81" a="1"/>
  <c r="Y428" i="81" s="1"/>
  <c r="Y429" i="81" a="1"/>
  <c r="Y429" i="81" s="1"/>
  <c r="Y430" i="81" a="1"/>
  <c r="Y430" i="81" s="1"/>
  <c r="Y427" i="81" a="1"/>
  <c r="Y427" i="81" s="1"/>
  <c r="Y431" i="81" a="1"/>
  <c r="Y431" i="81" s="1"/>
  <c r="AC369" i="81"/>
  <c r="AD338" i="81"/>
  <c r="AC409" i="81" a="1"/>
  <c r="AC409" i="81" s="1"/>
  <c r="AC411" i="81" a="1"/>
  <c r="AC411" i="81" s="1"/>
  <c r="AC412" i="81" a="1"/>
  <c r="AC412" i="81" s="1"/>
  <c r="AC410" i="81" a="1"/>
  <c r="AC410" i="81" s="1"/>
  <c r="AC408" i="81" a="1"/>
  <c r="AC408" i="81" s="1"/>
  <c r="AC413" i="81" a="1"/>
  <c r="AC413" i="81" s="1"/>
  <c r="AA341" i="81"/>
  <c r="Z372" i="81"/>
  <c r="Z422" i="81" a="1"/>
  <c r="Z422" i="81" s="1"/>
  <c r="Z425" i="81" a="1"/>
  <c r="Z425" i="81" s="1"/>
  <c r="Z423" i="81" a="1"/>
  <c r="Z423" i="81" s="1"/>
  <c r="Z424" i="81" a="1"/>
  <c r="Z424" i="81" s="1"/>
  <c r="Z426" i="81" a="1"/>
  <c r="Z426" i="81" s="1"/>
  <c r="Z421" i="81" a="1"/>
  <c r="Z421" i="81" s="1"/>
  <c r="AB370" i="81"/>
  <c r="AC339" i="81"/>
  <c r="AA371" i="81"/>
  <c r="AB340" i="81"/>
  <c r="AA417" i="81" a="1"/>
  <c r="AA417" i="81" s="1"/>
  <c r="AA416" i="81" a="1"/>
  <c r="AA416" i="81" s="1"/>
  <c r="AA418" i="81" a="1"/>
  <c r="AA418" i="81" s="1"/>
  <c r="AA419" i="81" a="1"/>
  <c r="AA419" i="81" s="1"/>
  <c r="AA415" i="81" a="1"/>
  <c r="AA415" i="81" s="1"/>
  <c r="AA420" i="81" a="1"/>
  <c r="AA420" i="81" s="1"/>
  <c r="Z373" i="81" l="1"/>
  <c r="AA342" i="81"/>
  <c r="Z427" i="81" a="1"/>
  <c r="Z427" i="81" s="1"/>
  <c r="Z430" i="81" a="1"/>
  <c r="Z430" i="81" s="1"/>
  <c r="Z431" i="81" a="1"/>
  <c r="Z431" i="81" s="1"/>
  <c r="Z429" i="81" a="1"/>
  <c r="Z429" i="81" s="1"/>
  <c r="Z432" i="81" a="1"/>
  <c r="Z432" i="81" s="1"/>
  <c r="Z428" i="81" a="1"/>
  <c r="Z428" i="81" s="1"/>
  <c r="AB341" i="81"/>
  <c r="AA372" i="81"/>
  <c r="AA426" i="81" a="1"/>
  <c r="AA426" i="81" s="1"/>
  <c r="AA425" i="81" a="1"/>
  <c r="AA425" i="81" s="1"/>
  <c r="AA422" i="81" a="1"/>
  <c r="AA422" i="81" s="1"/>
  <c r="AA423" i="81" a="1"/>
  <c r="AA423" i="81" s="1"/>
  <c r="AA421" i="81" a="1"/>
  <c r="AA421" i="81" s="1"/>
  <c r="AA424" i="81" a="1"/>
  <c r="AA424" i="81" s="1"/>
  <c r="AC340" i="81"/>
  <c r="AB371" i="81"/>
  <c r="AB416" i="81" a="1"/>
  <c r="AB416" i="81" s="1"/>
  <c r="AB418" i="81" a="1"/>
  <c r="AB418" i="81" s="1"/>
  <c r="AB420" i="81" a="1"/>
  <c r="AB420" i="81" s="1"/>
  <c r="AB417" i="81" a="1"/>
  <c r="AB417" i="81" s="1"/>
  <c r="AB419" i="81" a="1"/>
  <c r="AB419" i="81" s="1"/>
  <c r="AB415" i="81" a="1"/>
  <c r="AB415" i="81" s="1"/>
  <c r="AC370" i="81"/>
  <c r="AD339" i="81"/>
  <c r="AD370" i="81" s="1"/>
  <c r="AD369" i="81"/>
  <c r="G445" i="81" s="1"/>
  <c r="G28" i="81" s="1"/>
  <c r="G9" i="81" s="1"/>
  <c r="AD413" i="81" a="1"/>
  <c r="AD413" i="81" s="1"/>
  <c r="AD411" i="81" a="1"/>
  <c r="AD411" i="81" s="1"/>
  <c r="AD408" i="81" a="1"/>
  <c r="AD408" i="81" s="1"/>
  <c r="AD409" i="81" a="1"/>
  <c r="AD409" i="81" s="1"/>
  <c r="AD410" i="81" a="1"/>
  <c r="AD410" i="81" s="1"/>
  <c r="AD412" i="81" a="1"/>
  <c r="AD412" i="81" s="1"/>
  <c r="AC341" i="81" l="1"/>
  <c r="AB372" i="81"/>
  <c r="AB424" i="81" a="1"/>
  <c r="AB424" i="81" s="1"/>
  <c r="AB425" i="81" a="1"/>
  <c r="AB425" i="81" s="1"/>
  <c r="AB422" i="81" a="1"/>
  <c r="AB422" i="81" s="1"/>
  <c r="AB423" i="81" a="1"/>
  <c r="AB423" i="81" s="1"/>
  <c r="AB421" i="81" a="1"/>
  <c r="AB421" i="81" s="1"/>
  <c r="AB426" i="81" a="1"/>
  <c r="AB426" i="81" s="1"/>
  <c r="AA373" i="81"/>
  <c r="AB342" i="81"/>
  <c r="AA430" i="81" a="1"/>
  <c r="AA430" i="81" s="1"/>
  <c r="AA427" i="81" a="1"/>
  <c r="AA427" i="81" s="1"/>
  <c r="AA429" i="81" a="1"/>
  <c r="AA429" i="81" s="1"/>
  <c r="AA431" i="81" a="1"/>
  <c r="AA431" i="81" s="1"/>
  <c r="AA432" i="81" a="1"/>
  <c r="AA432" i="81" s="1"/>
  <c r="AA428" i="81" a="1"/>
  <c r="AA428" i="81" s="1"/>
  <c r="AD340" i="81"/>
  <c r="AC371" i="81"/>
  <c r="AC416" i="81" a="1"/>
  <c r="AC416" i="81" s="1"/>
  <c r="AC415" i="81" a="1"/>
  <c r="AC415" i="81" s="1"/>
  <c r="AC419" i="81" a="1"/>
  <c r="AC419" i="81" s="1"/>
  <c r="AC417" i="81" a="1"/>
  <c r="AC417" i="81" s="1"/>
  <c r="AC418" i="81" a="1"/>
  <c r="AC418" i="81" s="1"/>
  <c r="AC420" i="81" a="1"/>
  <c r="AC420" i="81" s="1"/>
  <c r="AD371" i="81" l="1"/>
  <c r="AD419" i="81" a="1"/>
  <c r="AD419" i="81" s="1"/>
  <c r="AD418" i="81" a="1"/>
  <c r="AD418" i="81" s="1"/>
  <c r="AD417" i="81" a="1"/>
  <c r="AD417" i="81" s="1"/>
  <c r="AD415" i="81" a="1"/>
  <c r="AD415" i="81" s="1"/>
  <c r="AD420" i="81" a="1"/>
  <c r="AD420" i="81" s="1"/>
  <c r="AD416" i="81" a="1"/>
  <c r="AD416" i="81" s="1"/>
  <c r="AB373" i="81"/>
  <c r="AC342" i="81"/>
  <c r="AB430" i="81" a="1"/>
  <c r="AB430" i="81" s="1"/>
  <c r="AB432" i="81" a="1"/>
  <c r="AB432" i="81" s="1"/>
  <c r="AB427" i="81" a="1"/>
  <c r="AB427" i="81" s="1"/>
  <c r="AB428" i="81" a="1"/>
  <c r="AB428" i="81" s="1"/>
  <c r="AB429" i="81" a="1"/>
  <c r="AB429" i="81" s="1"/>
  <c r="AB431" i="81" a="1"/>
  <c r="AB431" i="81" s="1"/>
  <c r="AD341" i="81"/>
  <c r="AC372" i="81"/>
  <c r="AC426" i="81" a="1"/>
  <c r="AC426" i="81" s="1"/>
  <c r="AC421" i="81" a="1"/>
  <c r="AC421" i="81" s="1"/>
  <c r="AC424" i="81" a="1"/>
  <c r="AC424" i="81" s="1"/>
  <c r="AC423" i="81" a="1"/>
  <c r="AC423" i="81" s="1"/>
  <c r="AC422" i="81" a="1"/>
  <c r="AC422" i="81" s="1"/>
  <c r="AC425" i="81" a="1"/>
  <c r="AC425" i="81" s="1"/>
  <c r="AC373" i="81" l="1"/>
  <c r="AD342" i="81"/>
  <c r="AC427" i="81" a="1"/>
  <c r="AC427" i="81" s="1"/>
  <c r="AC432" i="81" a="1"/>
  <c r="AC432" i="81" s="1"/>
  <c r="AC431" i="81" a="1"/>
  <c r="AC431" i="81" s="1"/>
  <c r="AC429" i="81" a="1"/>
  <c r="AC429" i="81" s="1"/>
  <c r="AC430" i="81" a="1"/>
  <c r="AC430" i="81" s="1"/>
  <c r="AC428" i="81" a="1"/>
  <c r="AC428" i="81" s="1"/>
  <c r="AD372" i="81"/>
  <c r="AD424" i="81" a="1"/>
  <c r="AD424" i="81" s="1"/>
  <c r="AD425" i="81" a="1"/>
  <c r="AD425" i="81" s="1"/>
  <c r="AD422" i="81" a="1"/>
  <c r="AD422" i="81" s="1"/>
  <c r="AD426" i="81" a="1"/>
  <c r="AD426" i="81" s="1"/>
  <c r="AD421" i="81" a="1"/>
  <c r="AD421" i="81" s="1"/>
  <c r="AD423" i="81" a="1"/>
  <c r="AD423" i="81" s="1"/>
  <c r="E453" i="81" l="1" a="1"/>
  <c r="E453" i="81" s="1"/>
  <c r="F453" i="81" s="1"/>
  <c r="E457" i="81" a="1"/>
  <c r="E457" i="81" s="1"/>
  <c r="F457" i="81" s="1"/>
  <c r="E454" i="81" a="1"/>
  <c r="E454" i="81" s="1"/>
  <c r="F454" i="81" s="1"/>
  <c r="AD373" i="81"/>
  <c r="G446" i="81" s="1"/>
  <c r="G29" i="81" s="1"/>
  <c r="G10" i="81" s="1"/>
  <c r="G11" i="81" s="1"/>
  <c r="AD430" i="81" a="1"/>
  <c r="AD430" i="81" s="1"/>
  <c r="AD428" i="81" a="1"/>
  <c r="AD428" i="81" s="1"/>
  <c r="AD427" i="81" a="1"/>
  <c r="AD427" i="81" s="1"/>
  <c r="AD429" i="81" a="1"/>
  <c r="AD429" i="81" s="1"/>
  <c r="AD432" i="81" a="1"/>
  <c r="AD432" i="81" s="1"/>
  <c r="AD431" i="81" a="1"/>
  <c r="AD431" i="81" s="1"/>
  <c r="E452" i="81" l="1" a="1"/>
  <c r="E452" i="81" s="1"/>
  <c r="F452" i="81" s="1"/>
  <c r="E456" i="81" a="1"/>
  <c r="E456" i="81" s="1"/>
  <c r="F456" i="81" s="1"/>
  <c r="E455" i="81" a="1"/>
  <c r="E455" i="81" s="1"/>
  <c r="F455" i="81" s="1"/>
  <c r="D9" i="76" l="1"/>
  <c r="C26" i="75"/>
  <c r="E12" i="75"/>
  <c r="D13" i="75"/>
  <c r="C25" i="75"/>
  <c r="D8" i="79"/>
  <c r="D9" i="79" s="1"/>
  <c r="D16" i="79" s="1"/>
  <c r="D22" i="79" s="1"/>
  <c r="C27" i="75" l="1"/>
  <c r="G12" i="75" l="1"/>
  <c r="Z22" i="79"/>
  <c r="AB22" i="79"/>
  <c r="J22" i="79"/>
  <c r="W22" i="79"/>
  <c r="AA22" i="79"/>
  <c r="AC22" i="79"/>
  <c r="K22" i="79"/>
  <c r="AD22" i="79"/>
  <c r="AE22" i="79"/>
  <c r="AF22" i="79"/>
  <c r="M22" i="79"/>
  <c r="AG22" i="79"/>
  <c r="N22" i="79"/>
  <c r="D23" i="79"/>
  <c r="O22" i="79"/>
  <c r="E22" i="79"/>
  <c r="E23" i="79" s="1"/>
  <c r="P22" i="79"/>
  <c r="F22" i="79"/>
  <c r="F23" i="79" s="1"/>
  <c r="Q22" i="79"/>
  <c r="G22" i="79"/>
  <c r="G23" i="79" s="1"/>
  <c r="R22" i="79"/>
  <c r="H22" i="79"/>
  <c r="H23" i="79" s="1"/>
  <c r="S22" i="79"/>
  <c r="I22" i="79"/>
  <c r="T22" i="79"/>
  <c r="U22" i="79"/>
  <c r="V22" i="79"/>
  <c r="L22" i="79"/>
  <c r="X22" i="79"/>
  <c r="Y22" i="79"/>
  <c r="D17" i="79"/>
  <c r="M23" i="79" s="1"/>
  <c r="D18" i="79"/>
  <c r="D26" i="79" l="1"/>
  <c r="D8" i="71" s="1"/>
  <c r="AG23" i="79"/>
  <c r="D33" i="75" l="1"/>
  <c r="D34" i="75"/>
  <c r="D35" i="75"/>
  <c r="D36" i="75"/>
  <c r="N65" i="74" l="1"/>
  <c r="N66" i="74"/>
  <c r="N67" i="74"/>
  <c r="N68" i="74"/>
  <c r="N69" i="74"/>
  <c r="N64" i="74"/>
  <c r="M65" i="74"/>
  <c r="M66" i="74"/>
  <c r="M67" i="74"/>
  <c r="M68" i="74"/>
  <c r="M69" i="74"/>
  <c r="M64" i="74"/>
  <c r="J65" i="74"/>
  <c r="J66" i="74"/>
  <c r="J67" i="74"/>
  <c r="J68" i="74"/>
  <c r="J69" i="74"/>
  <c r="J64" i="74"/>
  <c r="G65" i="74"/>
  <c r="G66" i="74"/>
  <c r="G67" i="74"/>
  <c r="G68" i="74"/>
  <c r="G69" i="74"/>
  <c r="G64" i="74"/>
  <c r="D65" i="74"/>
  <c r="D66" i="74"/>
  <c r="D67" i="74"/>
  <c r="D68" i="74"/>
  <c r="D69" i="74"/>
  <c r="D64" i="74"/>
  <c r="C65" i="74"/>
  <c r="C66" i="74"/>
  <c r="C67" i="74"/>
  <c r="C68" i="74"/>
  <c r="C69" i="74"/>
  <c r="C64" i="74"/>
  <c r="C51" i="74"/>
  <c r="C50" i="74"/>
  <c r="C45" i="74"/>
  <c r="C44" i="74"/>
  <c r="C40" i="74"/>
  <c r="C39" i="74"/>
  <c r="D15" i="74"/>
  <c r="E15" i="74" s="1"/>
  <c r="E14" i="74"/>
  <c r="D13" i="74"/>
  <c r="G13" i="74" l="1"/>
  <c r="H13" i="74" s="1"/>
  <c r="G9" i="74"/>
  <c r="H9" i="74" s="1"/>
  <c r="O67" i="74"/>
  <c r="P67" i="74" s="1"/>
  <c r="G14" i="74"/>
  <c r="E13" i="74"/>
  <c r="K64" i="74"/>
  <c r="L64" i="74" s="1"/>
  <c r="O69" i="74"/>
  <c r="P69" i="74" s="1"/>
  <c r="G10" i="74"/>
  <c r="H10" i="74" s="1"/>
  <c r="G11" i="74"/>
  <c r="H11" i="74" s="1"/>
  <c r="G15" i="74"/>
  <c r="H15" i="74" s="1"/>
  <c r="O64" i="74"/>
  <c r="P64" i="74" s="1"/>
  <c r="O68" i="74"/>
  <c r="P68" i="74" s="1"/>
  <c r="O65" i="74"/>
  <c r="P65" i="74" s="1"/>
  <c r="O66" i="74"/>
  <c r="P66" i="74" s="1"/>
  <c r="K66" i="74"/>
  <c r="L66" i="74" s="1"/>
  <c r="K68" i="74"/>
  <c r="L68" i="74" s="1"/>
  <c r="K65" i="74"/>
  <c r="L65" i="74" s="1"/>
  <c r="K67" i="74"/>
  <c r="L67" i="74" s="1"/>
  <c r="K69" i="74"/>
  <c r="L69" i="74" s="1"/>
  <c r="G12" i="74"/>
  <c r="H12" i="74" s="1"/>
  <c r="H14" i="74" l="1"/>
  <c r="I14" i="74"/>
  <c r="J9" i="74"/>
  <c r="E4" i="71" s="1"/>
  <c r="D4" i="71"/>
  <c r="D12" i="74"/>
  <c r="E12" i="74" s="1"/>
  <c r="D11" i="74"/>
  <c r="E11" i="74" s="1"/>
  <c r="M11" i="74" s="1"/>
  <c r="D10" i="74"/>
  <c r="E10" i="74" s="1"/>
  <c r="M10" i="74" s="1"/>
  <c r="D9" i="74"/>
  <c r="E9" i="74" s="1"/>
  <c r="M9" i="74" s="1"/>
  <c r="F9" i="74" l="1"/>
  <c r="C22" i="62" l="1"/>
  <c r="C23" i="62"/>
  <c r="G9" i="62" l="1"/>
  <c r="E9" i="62"/>
  <c r="D34" i="62"/>
  <c r="D35" i="62"/>
  <c r="D36" i="62"/>
  <c r="D37" i="62"/>
  <c r="D38" i="62"/>
  <c r="D33" i="62"/>
  <c r="C34" i="62"/>
  <c r="C35" i="62"/>
  <c r="C36" i="62"/>
  <c r="C37" i="62"/>
  <c r="C38" i="62"/>
  <c r="C33" i="62"/>
  <c r="E21" i="79"/>
  <c r="F21" i="79" s="1"/>
  <c r="G21" i="79" s="1"/>
  <c r="H21" i="79" s="1"/>
  <c r="I21" i="79" s="1"/>
  <c r="J21" i="79" s="1"/>
  <c r="K21" i="79" s="1"/>
  <c r="L21" i="79" s="1"/>
  <c r="M21" i="79" s="1"/>
  <c r="N21" i="79" l="1"/>
  <c r="O21" i="79" s="1"/>
  <c r="P21" i="79" s="1"/>
  <c r="Q21" i="79" s="1"/>
  <c r="R21" i="79" s="1"/>
  <c r="S21" i="79" s="1"/>
  <c r="T21" i="79" s="1"/>
  <c r="U21" i="79" s="1"/>
  <c r="V21" i="79" s="1"/>
  <c r="W21" i="79" s="1"/>
  <c r="X21" i="79" s="1"/>
  <c r="Y21" i="79" s="1"/>
  <c r="Z21" i="79" s="1"/>
  <c r="AA21" i="79" s="1"/>
  <c r="AB21" i="79" s="1"/>
  <c r="AC21" i="79" s="1"/>
  <c r="AD21" i="79" s="1"/>
  <c r="AE21" i="79" s="1"/>
  <c r="AF21" i="79" s="1"/>
  <c r="AG21" i="79" s="1"/>
  <c r="N23" i="79" s="1"/>
  <c r="O23" i="79" s="1"/>
  <c r="P23" i="79" s="1"/>
  <c r="Q23" i="79" s="1"/>
  <c r="R23" i="79" s="1"/>
  <c r="S23" i="79" s="1"/>
  <c r="T23" i="79" s="1"/>
  <c r="U23" i="79" s="1"/>
  <c r="V23" i="79" s="1"/>
  <c r="W23" i="79" s="1"/>
  <c r="X23" i="79" s="1"/>
  <c r="Y23" i="79" s="1"/>
  <c r="Z23" i="79" s="1"/>
  <c r="AA23" i="79" s="1"/>
  <c r="AB23" i="79" s="1"/>
  <c r="AC23" i="79" s="1"/>
  <c r="AD23" i="79" s="1"/>
  <c r="AE23" i="79" s="1"/>
  <c r="AF23" i="79" s="1"/>
  <c r="I23" i="79"/>
  <c r="K7" i="74"/>
  <c r="K9" i="74" s="1"/>
  <c r="F4" i="71" s="1"/>
  <c r="C26" i="62"/>
  <c r="F7" i="62"/>
  <c r="D27" i="77"/>
  <c r="D28" i="77"/>
  <c r="D29" i="77"/>
  <c r="D30" i="77"/>
  <c r="C22" i="77"/>
  <c r="C39" i="76"/>
  <c r="D30" i="76"/>
  <c r="D31" i="76"/>
  <c r="D32" i="76"/>
  <c r="D33" i="76"/>
  <c r="D29" i="76"/>
  <c r="G8" i="77" l="1"/>
  <c r="D10" i="71" s="1"/>
  <c r="F8" i="77"/>
  <c r="I22" i="83"/>
  <c r="I10" i="83"/>
  <c r="F30" i="77"/>
  <c r="E30" i="77"/>
  <c r="I21" i="83"/>
  <c r="I9" i="83"/>
  <c r="I20" i="83"/>
  <c r="I8" i="83"/>
  <c r="I6" i="83"/>
  <c r="I18" i="83"/>
  <c r="F29" i="77"/>
  <c r="E29" i="77"/>
  <c r="F28" i="77"/>
  <c r="E28" i="77"/>
  <c r="F27" i="77"/>
  <c r="E27" i="77"/>
  <c r="G10" i="62"/>
  <c r="D5" i="71" s="1"/>
  <c r="D7" i="71" s="1"/>
  <c r="E10" i="62"/>
  <c r="G18" i="62"/>
  <c r="J23" i="79"/>
  <c r="K23" i="79" s="1"/>
  <c r="L23" i="79" s="1"/>
  <c r="D25" i="79" l="1"/>
  <c r="D24" i="79"/>
  <c r="E37" i="76" l="1"/>
  <c r="F37" i="76" s="1"/>
  <c r="G37" i="76" s="1"/>
  <c r="H37" i="76" s="1"/>
  <c r="I37" i="76" s="1"/>
  <c r="J37" i="76" s="1"/>
  <c r="K37" i="76" s="1"/>
  <c r="L37" i="76" s="1"/>
  <c r="M37" i="76" s="1"/>
  <c r="N37" i="76" s="1"/>
  <c r="O37" i="76" s="1"/>
  <c r="P37" i="76" s="1"/>
  <c r="Q37" i="76" s="1"/>
  <c r="R37" i="76" s="1"/>
  <c r="S37" i="76" s="1"/>
  <c r="T37" i="76" s="1"/>
  <c r="U37" i="76" s="1"/>
  <c r="V37" i="76" s="1"/>
  <c r="W37" i="76" s="1"/>
  <c r="X37" i="76" s="1"/>
  <c r="Y37" i="76" s="1"/>
  <c r="Z37" i="76" s="1"/>
  <c r="AA37" i="76" s="1"/>
  <c r="AB37" i="76" s="1"/>
  <c r="D37" i="76"/>
  <c r="D8" i="77"/>
  <c r="E69" i="74"/>
  <c r="F69" i="74" s="1"/>
  <c r="E68" i="74"/>
  <c r="F68" i="74" s="1"/>
  <c r="E67" i="74"/>
  <c r="F67" i="74" s="1"/>
  <c r="E66" i="74"/>
  <c r="F66" i="74" s="1"/>
  <c r="E65" i="74"/>
  <c r="F65" i="74" s="1"/>
  <c r="E64" i="74"/>
  <c r="F64" i="74" s="1"/>
  <c r="S65" i="74" l="1"/>
  <c r="T65" i="74"/>
  <c r="G4" i="71" s="1"/>
  <c r="G15" i="71" s="1"/>
  <c r="S68" i="74"/>
  <c r="T68" i="74"/>
  <c r="J4" i="71" s="1"/>
  <c r="J15" i="71" s="1"/>
  <c r="T66" i="74"/>
  <c r="S66" i="74"/>
  <c r="T67" i="74"/>
  <c r="H4" i="71" s="1"/>
  <c r="H15" i="71" s="1"/>
  <c r="S67" i="74"/>
  <c r="S69" i="74"/>
  <c r="T69" i="74"/>
  <c r="I4" i="71" s="1"/>
  <c r="I15" i="71" s="1"/>
  <c r="T64" i="74"/>
  <c r="R64" i="74"/>
  <c r="L4" i="71" s="1"/>
  <c r="S64" i="74"/>
  <c r="Q64" i="74"/>
  <c r="K4" i="71" s="1"/>
  <c r="E19" i="83"/>
  <c r="K19" i="83" s="1"/>
  <c r="E7" i="83"/>
  <c r="K7" i="83" s="1"/>
  <c r="E8" i="83"/>
  <c r="E20" i="83"/>
  <c r="R67" i="74"/>
  <c r="E18" i="83"/>
  <c r="E6" i="83"/>
  <c r="E9" i="83"/>
  <c r="E21" i="83"/>
  <c r="E5" i="83"/>
  <c r="K5" i="83" s="1"/>
  <c r="E17" i="83"/>
  <c r="K17" i="83" s="1"/>
  <c r="E22" i="83"/>
  <c r="E10" i="83"/>
  <c r="R69" i="74"/>
  <c r="Q69" i="74"/>
  <c r="R66" i="74"/>
  <c r="Q66" i="74"/>
  <c r="Q68" i="74"/>
  <c r="R68" i="74"/>
  <c r="Q67" i="74"/>
  <c r="R65" i="74"/>
  <c r="Q65" i="74"/>
  <c r="E34" i="62" l="1"/>
  <c r="F34" i="62" s="1"/>
  <c r="E35" i="62"/>
  <c r="F35" i="62" s="1"/>
  <c r="E36" i="62"/>
  <c r="F36" i="62" s="1"/>
  <c r="E37" i="62"/>
  <c r="F37" i="62" s="1"/>
  <c r="E38" i="62"/>
  <c r="F38" i="62" s="1"/>
  <c r="E33" i="62"/>
  <c r="F33" i="62" s="1"/>
  <c r="F10" i="62"/>
  <c r="F9" i="62"/>
  <c r="D9" i="62"/>
  <c r="L34" i="62" l="1"/>
  <c r="H33" i="62"/>
  <c r="G33" i="62"/>
  <c r="L39" i="62"/>
  <c r="L38" i="62"/>
  <c r="H37" i="62"/>
  <c r="G37" i="62"/>
  <c r="L37" i="62"/>
  <c r="H36" i="62"/>
  <c r="G36" i="62"/>
  <c r="L36" i="62"/>
  <c r="H35" i="62"/>
  <c r="G35" i="62"/>
  <c r="L35" i="62"/>
  <c r="G34" i="62"/>
  <c r="H34" i="62"/>
  <c r="E39" i="76" l="1"/>
  <c r="F39" i="76" l="1"/>
  <c r="G38" i="76"/>
  <c r="G39" i="76" s="1"/>
  <c r="H38" i="76" l="1"/>
  <c r="H39" i="76" s="1"/>
  <c r="E9" i="76" s="1"/>
  <c r="I38" i="76" l="1"/>
  <c r="E31" i="76"/>
  <c r="J10" i="83"/>
  <c r="K10" i="83" s="1"/>
  <c r="E33" i="76"/>
  <c r="J8" i="83"/>
  <c r="K8" i="83" s="1"/>
  <c r="E30" i="76"/>
  <c r="J6" i="83"/>
  <c r="K6" i="83" s="1"/>
  <c r="K15" i="71" s="1"/>
  <c r="J9" i="83"/>
  <c r="K9" i="83" s="1"/>
  <c r="J4" i="83"/>
  <c r="K4" i="83" s="1"/>
  <c r="E29" i="76"/>
  <c r="E32" i="76"/>
  <c r="G9" i="76"/>
  <c r="D11" i="71" s="1"/>
  <c r="I39" i="76"/>
  <c r="J38" i="76" s="1"/>
  <c r="J39" i="76" l="1"/>
  <c r="K38" i="76" s="1"/>
  <c r="K39" i="76" l="1"/>
  <c r="L38" i="76" s="1"/>
  <c r="L39" i="76" s="1"/>
  <c r="M38" i="76" s="1"/>
  <c r="M39" i="76" l="1"/>
  <c r="N38" i="76" s="1"/>
  <c r="N39" i="76" l="1"/>
  <c r="O38" i="76" s="1"/>
  <c r="O39" i="76" l="1"/>
  <c r="P38" i="76" s="1"/>
  <c r="P39" i="76" l="1"/>
  <c r="Q38" i="76" s="1"/>
  <c r="Q39" i="76" l="1"/>
  <c r="R38" i="76" s="1"/>
  <c r="R39" i="76" l="1"/>
  <c r="S38" i="76" s="1"/>
  <c r="S39" i="76" l="1"/>
  <c r="T38" i="76" s="1"/>
  <c r="T39" i="76" l="1"/>
  <c r="U38" i="76" s="1"/>
  <c r="U39" i="76" l="1"/>
  <c r="V38" i="76" s="1"/>
  <c r="V39" i="76" l="1"/>
  <c r="W38" i="76" s="1"/>
  <c r="W39" i="76" l="1"/>
  <c r="X38" i="76" s="1"/>
  <c r="X39" i="76" l="1"/>
  <c r="Y38" i="76" s="1"/>
  <c r="Y39" i="76" l="1"/>
  <c r="Z38" i="76" s="1"/>
  <c r="Z39" i="76" l="1"/>
  <c r="AA38" i="76" s="1"/>
  <c r="AA39" i="76" l="1"/>
  <c r="AB38" i="76"/>
  <c r="AB39" i="76" l="1"/>
  <c r="J21" i="83" l="1"/>
  <c r="K21" i="83" s="1"/>
  <c r="J22" i="83"/>
  <c r="K22" i="83" s="1"/>
  <c r="J16" i="83"/>
  <c r="K16" i="83" s="1"/>
  <c r="F32" i="76"/>
  <c r="J18" i="83"/>
  <c r="K18" i="83" s="1"/>
  <c r="L15" i="71" s="1"/>
  <c r="F33" i="76"/>
  <c r="J20" i="83"/>
  <c r="K20" i="83" s="1"/>
  <c r="F30" i="76"/>
  <c r="F31" i="76"/>
  <c r="F9" i="76"/>
  <c r="D10" i="82" l="1"/>
  <c r="N22" i="82" l="1"/>
  <c r="D25" i="82" s="1"/>
  <c r="D15" i="71" s="1"/>
  <c r="D17" i="82"/>
  <c r="G22" i="82" s="1"/>
  <c r="AD22" i="82"/>
  <c r="R22" i="82"/>
  <c r="AH22" i="82"/>
  <c r="W22" i="82"/>
  <c r="AB22" i="82"/>
  <c r="AC22" i="82"/>
  <c r="O22" i="82"/>
  <c r="AE22" i="82"/>
  <c r="P22" i="82"/>
  <c r="AF22" i="82"/>
  <c r="Q22" i="82"/>
  <c r="AG22" i="82"/>
  <c r="T22" i="82"/>
  <c r="U22" i="82"/>
  <c r="V22" i="82"/>
  <c r="X22" i="82"/>
  <c r="Y22" i="82"/>
  <c r="Z22" i="82"/>
  <c r="AA22" i="82"/>
  <c r="S22" i="82"/>
  <c r="D12" i="82"/>
  <c r="H22" i="82" l="1"/>
  <c r="I22" i="82" s="1"/>
  <c r="J22" i="82" s="1"/>
  <c r="K22" i="82" s="1"/>
  <c r="L22" i="82" s="1"/>
  <c r="M22" i="82" s="1"/>
  <c r="D24" i="82" l="1"/>
  <c r="F15" i="71" s="1"/>
  <c r="D23" i="82"/>
  <c r="E15" i="7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<sst xmlns="http://schemas.openxmlformats.org/spreadsheetml/2006/main" count="1503" uniqueCount="470">
  <si>
    <t>Measure Number</t>
  </si>
  <si>
    <t>Measure Name</t>
  </si>
  <si>
    <t>CPRG Key Sector</t>
  </si>
  <si>
    <t>GHG Reductions, Annual, 2030 (MT CO2e)</t>
  </si>
  <si>
    <t xml:space="preserve">Annual Co-Pollutant Reductions, Annual, 2030 </t>
  </si>
  <si>
    <t xml:space="preserve">Lifetime Co-Pollutant Reduction </t>
  </si>
  <si>
    <t>I-40 Tradeport Corridor</t>
  </si>
  <si>
    <t>Transportation</t>
  </si>
  <si>
    <t>Clean Truck Incentive Program</t>
  </si>
  <si>
    <t>3a</t>
  </si>
  <si>
    <t>ECO Schools - Buses</t>
  </si>
  <si>
    <t>3b</t>
  </si>
  <si>
    <t>ECO Schools - Buildings</t>
  </si>
  <si>
    <t>Buildings</t>
  </si>
  <si>
    <t>ECO Schools - Total</t>
  </si>
  <si>
    <t>Transportation and Buildings</t>
  </si>
  <si>
    <t>Community Mobility Opportunities</t>
  </si>
  <si>
    <t>Methane Response</t>
  </si>
  <si>
    <t>Oil and Gas Industry</t>
  </si>
  <si>
    <t>Pre-Weatherization of Buildings</t>
  </si>
  <si>
    <t>Community Energy Efficiency Development</t>
  </si>
  <si>
    <t>Summary of results</t>
  </si>
  <si>
    <t>Summary RESULTS: GHGs and $</t>
  </si>
  <si>
    <t>Measure Budget ($)</t>
  </si>
  <si>
    <t>GHG Reductions (2025-2030)
MT CO2e</t>
  </si>
  <si>
    <t>GHG Reductions (2025-2050)
MT CO2e</t>
  </si>
  <si>
    <t>Annual GHG Reductions, 2030 (MT CO2e)</t>
  </si>
  <si>
    <t>Albuquerque PGTMC</t>
  </si>
  <si>
    <t>Gallup PGTMC</t>
  </si>
  <si>
    <t>Tucumcari PGTMC</t>
  </si>
  <si>
    <t>Total</t>
  </si>
  <si>
    <t>On-site Renewable Energy Production RESULTS: GHGs and $</t>
  </si>
  <si>
    <t>Electric Vehicle Charging Station RESULTS: GHGs and $</t>
  </si>
  <si>
    <t>GHG Reductions (2025-2030, inclusive)
MT CO2e</t>
  </si>
  <si>
    <t>GHG Reductions (2025-2050, inclusive)
MT CO2e</t>
  </si>
  <si>
    <t>Albuquerque</t>
  </si>
  <si>
    <t>Gallup</t>
  </si>
  <si>
    <t>Tucumcari</t>
  </si>
  <si>
    <t>Hydrogen Vehicle Charging Station RESULTS: GHGs and $</t>
  </si>
  <si>
    <t>Albuquerque HD H2 Charging Infrastructure</t>
  </si>
  <si>
    <t>Gallup HD H2 Charging Infrastructure</t>
  </si>
  <si>
    <t>Tucumcari HD H2 Charging Infrastructure</t>
  </si>
  <si>
    <t>Co-Pollutant Benefits [ONLY FOR VEHICLES]</t>
  </si>
  <si>
    <t>Pollutant</t>
  </si>
  <si>
    <t>2025-2050 Reductions (tons)</t>
  </si>
  <si>
    <t>Annual Reductions (tons)</t>
  </si>
  <si>
    <t>CO</t>
  </si>
  <si>
    <t>NOx</t>
  </si>
  <si>
    <t>PM10</t>
  </si>
  <si>
    <t>PM2.5</t>
  </si>
  <si>
    <t>VOC</t>
  </si>
  <si>
    <t>SOx</t>
  </si>
  <si>
    <t>On-site Renewable Energy Production</t>
  </si>
  <si>
    <t>Value</t>
  </si>
  <si>
    <t>Unit</t>
  </si>
  <si>
    <t>Source</t>
  </si>
  <si>
    <t>CCNG Counterfactual Emissions Factor</t>
  </si>
  <si>
    <t>MT CO2e/MWh</t>
  </si>
  <si>
    <t>Dept. of Energy</t>
  </si>
  <si>
    <t>Annual GWh</t>
  </si>
  <si>
    <t>$</t>
  </si>
  <si>
    <t>&lt;- Data Source: RIA, Power Generation Truck Mobility Complex Commercial Microgrid</t>
  </si>
  <si>
    <t>Annual Renewable Energy Production (GWh): 50% in 2025, full-production from 2026 onwards</t>
  </si>
  <si>
    <t>Electricity Counterfactual Emissions Factor (MT CO2e/MWh)</t>
  </si>
  <si>
    <t>CCNG</t>
  </si>
  <si>
    <t>Annual Avoided GHGs (MT CO2e)</t>
  </si>
  <si>
    <t>Vehicle Charging Stations</t>
  </si>
  <si>
    <t>H2 Refueling Station Cost (from RIA)</t>
  </si>
  <si>
    <t>Albuquerque H2 Budget</t>
  </si>
  <si>
    <t>I-40 TradePort Corridor Hydrogen Station Information</t>
  </si>
  <si>
    <t>Gallup/Tucumcari H2 Budget</t>
  </si>
  <si>
    <t>HDV H2 Charger Price</t>
  </si>
  <si>
    <t>$/charging station (8 lanes)</t>
  </si>
  <si>
    <t>Number of Lanes</t>
  </si>
  <si>
    <t># of lanes</t>
  </si>
  <si>
    <t>HDV H2 Charger / Lane</t>
  </si>
  <si>
    <t>$/charger-lane</t>
  </si>
  <si>
    <t>Calculation</t>
  </si>
  <si>
    <t>Single Unit Short-Haul Truck</t>
  </si>
  <si>
    <t>EV Charger Price: Albuquerque</t>
  </si>
  <si>
    <t>$ for 8 chargers installed</t>
  </si>
  <si>
    <t>RIA, Power Generation Truck Mobility Complex Commercial Microgrid - Albuquerque</t>
  </si>
  <si>
    <t>EV Charger Price: Gallup/Tucumcari</t>
  </si>
  <si>
    <t>$ for 2 chargers installed</t>
  </si>
  <si>
    <t>EV Charger / Lane: Albuquerque</t>
  </si>
  <si>
    <t>$ per charger - lane</t>
  </si>
  <si>
    <t xml:space="preserve">&lt;- Tradeport Albuquerque is installing 8 units of EVSE equipment, so divide the capex by 8 </t>
  </si>
  <si>
    <t>EV Charger / Lane: Gallup/Tucumcari</t>
  </si>
  <si>
    <t>&lt;- Tradeport Gallup/Tucumcari is installing 2 units of EVSE equipment, so divide the capex by 2</t>
  </si>
  <si>
    <t>Miscellaneous Conversions</t>
  </si>
  <si>
    <t>Diesel CO2 Factor</t>
  </si>
  <si>
    <t>kg CO2e per GDE</t>
  </si>
  <si>
    <t>https://www.eia.gov/environment/emissions/co2_vol_mass.php</t>
  </si>
  <si>
    <t>Gasoline CO2 Factor</t>
  </si>
  <si>
    <t>kg CO2 per GGE</t>
  </si>
  <si>
    <t>GDE to GGE</t>
  </si>
  <si>
    <t>GGE = Diesel Gal * 1.155</t>
  </si>
  <si>
    <t>https://epact.energy.gov/fuel-conversion-factors</t>
  </si>
  <si>
    <t>Kg H2 to GGE</t>
  </si>
  <si>
    <t>GGE = H2 Gal * 1.019</t>
  </si>
  <si>
    <t>Kg H2 to GDE</t>
  </si>
  <si>
    <t>GDE = H2 Gal * 1.019 / 1.155</t>
  </si>
  <si>
    <t>lbs to kg</t>
  </si>
  <si>
    <t>1 kg = 2.205 lbs</t>
  </si>
  <si>
    <t>EV Charger Annual Utilization</t>
  </si>
  <si>
    <t>H2 Charger Annual Utilization</t>
  </si>
  <si>
    <t xml:space="preserve">Fuel </t>
  </si>
  <si>
    <t>Carbon Intensity</t>
  </si>
  <si>
    <t>Hydrogen (intermediate)</t>
  </si>
  <si>
    <t>kg CO2e / kg H2</t>
  </si>
  <si>
    <t>Hydrogen</t>
  </si>
  <si>
    <t>kg CO2e / GDE</t>
  </si>
  <si>
    <t>Diesel</t>
  </si>
  <si>
    <t>EV</t>
  </si>
  <si>
    <t xml:space="preserve">kg CO2e / GDE </t>
  </si>
  <si>
    <t>Vehicle Mileage, Efficiency, Cost (from AFLEET)</t>
  </si>
  <si>
    <t>Vehicle Category</t>
  </si>
  <si>
    <t>Fuel</t>
  </si>
  <si>
    <t>Miles/Year [AFLEET]</t>
  </si>
  <si>
    <t>Efficiency (MPGDE) [AFLEET]</t>
  </si>
  <si>
    <t>Vehicle Cost ($) [AFLEET]</t>
  </si>
  <si>
    <t>Fuel Consumed Per Year (GDE)</t>
  </si>
  <si>
    <t>Fuel Consumed Per Day (GDE)</t>
  </si>
  <si>
    <t>Combo Short Haul</t>
  </si>
  <si>
    <t>Combo Long Haul</t>
  </si>
  <si>
    <t>Single Short Haul</t>
  </si>
  <si>
    <t>Miles/Year</t>
  </si>
  <si>
    <t>MPGDE</t>
  </si>
  <si>
    <t>Air Pollutant Annual Impacts [AFLEET]: lbs/year</t>
  </si>
  <si>
    <t>Class</t>
  </si>
  <si>
    <t>EV Charger Stations: GHG Reduction Calculations</t>
  </si>
  <si>
    <t>EV Charger: Trucks Per Day  (at Max Capacity)</t>
  </si>
  <si>
    <t>EV Charger: Share of Short-Haul, Long-Haul:</t>
  </si>
  <si>
    <t>Trucks Charged Per Day (Net of Annual Utilization, Trucks/Day):</t>
  </si>
  <si>
    <t>Share of Avoided Benefits Attributed to Charger (Using Capex of 1 Charger / 1 Vehicle as Proxy)</t>
  </si>
  <si>
    <t>Core Fuel</t>
  </si>
  <si>
    <t>Counterfactual Fuel</t>
  </si>
  <si>
    <t>Days Per Year</t>
  </si>
  <si>
    <t>Avoided GHGs Per Year (kg CO2e) from Trucks at Charger</t>
  </si>
  <si>
    <t>Avoided GHGs Attributed to Charger (Using Capex of 1 Charger / 1 Vehicle as Proxy)</t>
  </si>
  <si>
    <t>Scalar (AFLEET to User Input)</t>
  </si>
  <si>
    <t>Location</t>
  </si>
  <si>
    <t>Avoided Air Pollutants Attributed to Charger (Using Capex of 1 Charger / 1 Vehicle as Proxy): kg pollutant</t>
  </si>
  <si>
    <t>H2 Charger Stations: GHG Reduction Calculations</t>
  </si>
  <si>
    <t>H2 Charger: Trucks Per Day (at Max Capacity)</t>
  </si>
  <si>
    <t>H2 Charger: Share of Short-Haul, Long-Haul:</t>
  </si>
  <si>
    <t>Avoided GHGs Per Year (kg CO2e)</t>
  </si>
  <si>
    <t>Annual GHG Reductions, 2030, MT CO2e</t>
  </si>
  <si>
    <t>Co-Pollutant Benefits</t>
  </si>
  <si>
    <t>2025-2050 Reductions (kg)</t>
  </si>
  <si>
    <t>Select H2 Fuel Type</t>
  </si>
  <si>
    <t>Grey</t>
  </si>
  <si>
    <t>&lt;- Grey H2 is assumed to be produced via Steam Methane Reformation (emissions factor taken from AFLEET). Green H2 is assumed to be produced via electrolysis with 100% renewables, and therefore has zero GHG emissions.</t>
  </si>
  <si>
    <t>Helper (# of years)</t>
  </si>
  <si>
    <t>Vehicle Type</t>
  </si>
  <si>
    <t>Number of vehicles or chargers</t>
  </si>
  <si>
    <t>Incremental Cost per Vehicle or charger ($)</t>
  </si>
  <si>
    <t>Subtotal Spend ($)</t>
  </si>
  <si>
    <t>Total Measure Budget ($)</t>
  </si>
  <si>
    <t>Annual GHG Reduction
MT CO2e</t>
  </si>
  <si>
    <t>Class 2b-3 EVs</t>
  </si>
  <si>
    <t>Class 4-6 EVs</t>
  </si>
  <si>
    <t>Class 7-8 EVs</t>
  </si>
  <si>
    <t>Class 7-8 Hydrogen Fuel Cell Vehicle</t>
  </si>
  <si>
    <t>&lt;- Assume 50 kW chargers used to charge Class 4-6 EVs, and use relative capex of those for calculation of GHG benefits.</t>
  </si>
  <si>
    <t>&lt;- Assume 150 kW chargers used to charge Class 7-8 EVs, and use relative capex of those for calculation of GHG benefits</t>
  </si>
  <si>
    <t>H2 Truck Chargers</t>
  </si>
  <si>
    <t>&lt;- Use relative capex of H2 truck vs H2 truck chargers for calculation of GHG benefits</t>
  </si>
  <si>
    <t>Vehicle and Charger Costs</t>
  </si>
  <si>
    <t>Class 2b-3 EV Cost</t>
  </si>
  <si>
    <t>$/vehicle</t>
  </si>
  <si>
    <t>Ford eTransit Cargo Van</t>
  </si>
  <si>
    <t>Class 2b-3 Diesel Cost</t>
  </si>
  <si>
    <t>Ford Transit Cargo Van</t>
  </si>
  <si>
    <t>Class 4-6 EV Cost</t>
  </si>
  <si>
    <t>AFLEET, single unit short haul</t>
  </si>
  <si>
    <t>Class 4-6 Diesel Cost</t>
  </si>
  <si>
    <t>Class 7-8 EV Cost</t>
  </si>
  <si>
    <t>AFLEET, combo unit short-haul</t>
  </si>
  <si>
    <t>Class 7-8 HFC Cost</t>
  </si>
  <si>
    <t>Class 7-8 Diesel Cost</t>
  </si>
  <si>
    <t>$/charger</t>
  </si>
  <si>
    <t>H2 Refuelling Station</t>
  </si>
  <si>
    <t>NM Estimate</t>
  </si>
  <si>
    <t>Per vehicle max incentive</t>
  </si>
  <si>
    <t>$/voucher</t>
  </si>
  <si>
    <t>Input</t>
  </si>
  <si>
    <t>GHGs Impacts</t>
  </si>
  <si>
    <t>Class 2b-3 Miles/year</t>
  </si>
  <si>
    <t>miles/year</t>
  </si>
  <si>
    <t>AFLEET</t>
  </si>
  <si>
    <t>Class 2b-3 EV MPGGE</t>
  </si>
  <si>
    <t>MPGGE</t>
  </si>
  <si>
    <t>Class 2b-3 Gasoline MPGGE</t>
  </si>
  <si>
    <t>Class 2b-3 EV GHG</t>
  </si>
  <si>
    <t>short tons CO2e under GWP100</t>
  </si>
  <si>
    <t>AFLEET, scaled by m/yr and MPGDE</t>
  </si>
  <si>
    <t>Class 2b-3 Gasoline GHG</t>
  </si>
  <si>
    <t>Class 4-6 Miles/year</t>
  </si>
  <si>
    <t>Class 4-6 EV MPGGE</t>
  </si>
  <si>
    <t>Class 4-6 Diesel MPGGE</t>
  </si>
  <si>
    <t>Class 4-6 EV Annual GHG</t>
  </si>
  <si>
    <t>Class 4-6 Diesel Annual GHG</t>
  </si>
  <si>
    <t>Class 7-8 Miles/year</t>
  </si>
  <si>
    <t>Class 7-8 EV MPGGE</t>
  </si>
  <si>
    <t>Class 7-8 Diesel MPGGE</t>
  </si>
  <si>
    <t>Class 7-8 HFCV MPGGE</t>
  </si>
  <si>
    <t>Class 7-8 EV Annual GHG</t>
  </si>
  <si>
    <t>Class 7-8 Diesel Annual GHG</t>
  </si>
  <si>
    <t>Class 7-8 HFCV Annual GHG</t>
  </si>
  <si>
    <t>Vehicle Operating Lifetime</t>
  </si>
  <si>
    <t>yrs</t>
  </si>
  <si>
    <t>Short ton to MT</t>
  </si>
  <si>
    <t>unitless</t>
  </si>
  <si>
    <t>EIA</t>
  </si>
  <si>
    <t>Annual Air Pollutant Annual Impacts [AFLEET]</t>
  </si>
  <si>
    <t>Annual</t>
  </si>
  <si>
    <t>Lifetime</t>
  </si>
  <si>
    <t>Class 2b-3</t>
  </si>
  <si>
    <t>Class 4-6</t>
  </si>
  <si>
    <t>Class 6-8</t>
  </si>
  <si>
    <t>Gasoline</t>
  </si>
  <si>
    <t>DELTA</t>
  </si>
  <si>
    <t>DELTA (ton/yr)</t>
  </si>
  <si>
    <t>EV/HFCV</t>
  </si>
  <si>
    <t>DELTA (ton/yr) - formatted for Excel</t>
  </si>
  <si>
    <t>DELTA (kg) - formatted for Excel</t>
  </si>
  <si>
    <t>Grey Hydrogen Impacts from AFLEET</t>
  </si>
  <si>
    <t>Annual GHGe</t>
  </si>
  <si>
    <t>Fuel Type</t>
  </si>
  <si>
    <t>HFCV</t>
  </si>
  <si>
    <t>Number of buses</t>
  </si>
  <si>
    <t>Electric School Bus</t>
  </si>
  <si>
    <t>Bus Charging Station</t>
  </si>
  <si>
    <t>Miscellaneous Inputs</t>
  </si>
  <si>
    <t>Bus Unit Cost</t>
  </si>
  <si>
    <t>NMED</t>
  </si>
  <si>
    <t>Charging Unit Cost</t>
  </si>
  <si>
    <t>Bus Miles/Year</t>
  </si>
  <si>
    <t>Miles/year</t>
  </si>
  <si>
    <t>EV Bus MPGDE</t>
  </si>
  <si>
    <t>Diesel Bus MPGDE</t>
  </si>
  <si>
    <t xml:space="preserve">EV Bus Annual GHG Emissions </t>
  </si>
  <si>
    <t>Diesel Bus Annual GHG Emissions</t>
  </si>
  <si>
    <t>Bus Operating Lifetime</t>
  </si>
  <si>
    <t>User Input</t>
  </si>
  <si>
    <t>&lt;- AFLEET has lifetime of 15 years, but here we switched to 12 years per feedback on call</t>
  </si>
  <si>
    <t>Bus Charger Station: % of GHG Reductions</t>
  </si>
  <si>
    <t>Percentage</t>
  </si>
  <si>
    <t>Placeholder</t>
  </si>
  <si>
    <t>Bus Air Pollutant Annual Impacts [Scaled AFLEET by miles/year and MPGDE]</t>
  </si>
  <si>
    <t>DELTA (tons/yr) - formatted for Excel</t>
  </si>
  <si>
    <t>DELTA (ton) - formatted for Excel</t>
  </si>
  <si>
    <t>Bus Air Pollutant Annual Impacts [AFLEET]: lbs/year</t>
  </si>
  <si>
    <t>Number of School Districts to be connected with NM Energy Savings Performance Contacts Program</t>
  </si>
  <si>
    <t>Length of Energy Coach contract (years)</t>
  </si>
  <si>
    <t>Funding Pool Budget ($)</t>
  </si>
  <si>
    <t>Program Component</t>
  </si>
  <si>
    <t>Number of Coaches</t>
  </si>
  <si>
    <t xml:space="preserve"> Component Cost</t>
  </si>
  <si>
    <t>Energy Coaches</t>
  </si>
  <si>
    <t>Funding per School District</t>
  </si>
  <si>
    <t>-</t>
  </si>
  <si>
    <t>Program Impact on Prototype School District</t>
  </si>
  <si>
    <t>(Using Socorro Consolidated School District as school district prototype)</t>
  </si>
  <si>
    <t>Solar PV installed in Disctrict</t>
  </si>
  <si>
    <t>kW DC</t>
  </si>
  <si>
    <t>NM EMNRD, Innovative Energy Financing Projects Report 2023</t>
  </si>
  <si>
    <t>Electricity Generation</t>
  </si>
  <si>
    <t>MWh</t>
  </si>
  <si>
    <t>Annual Financial Savings</t>
  </si>
  <si>
    <t>Annual Energy Savings, percent</t>
  </si>
  <si>
    <t>Unitless ratio</t>
  </si>
  <si>
    <t>NM EMNRD, ESPC state average</t>
  </si>
  <si>
    <t>Natural Gas Fuel Savings per school</t>
  </si>
  <si>
    <t>MMBtu/year/school</t>
  </si>
  <si>
    <t>E3 Estimate</t>
  </si>
  <si>
    <t>NM Grid Emissions Factor</t>
  </si>
  <si>
    <t>EPA, Natural Gas Combined Cycle</t>
  </si>
  <si>
    <t>&lt;- Updated from WECC Southwest Emissions Factor</t>
  </si>
  <si>
    <t>Natural Gas Emissions Factor</t>
  </si>
  <si>
    <t>MT CO2e/MMBtu</t>
  </si>
  <si>
    <t>EPA</t>
  </si>
  <si>
    <t>GHG Reductions from Solar per district</t>
  </si>
  <si>
    <t>MT CO2e under GWP100</t>
  </si>
  <si>
    <t>GHG Reductions from Building Shell Upgrade per district</t>
  </si>
  <si>
    <t>Annual Total GHG reductions</t>
  </si>
  <si>
    <t>Number of School in Prototype District</t>
  </si>
  <si>
    <t>School Buildings</t>
  </si>
  <si>
    <t>National Center for Education Statistics, Socorro Consolidated Schools</t>
  </si>
  <si>
    <t>Air Pollutant Annual Impacts</t>
  </si>
  <si>
    <t>Natural Gas Avoided</t>
  </si>
  <si>
    <t>NH3</t>
  </si>
  <si>
    <t>SO2</t>
  </si>
  <si>
    <t>E3 Pathways</t>
  </si>
  <si>
    <t>(converting from MMBtu to million cubic feet)</t>
  </si>
  <si>
    <t>Metric</t>
  </si>
  <si>
    <t>Units</t>
  </si>
  <si>
    <t>Gasoline: Highway Use (2021)</t>
  </si>
  <si>
    <t>thousands of gallons</t>
  </si>
  <si>
    <t>FHWA MF-21</t>
  </si>
  <si>
    <t>&lt;- Total Consumption (column L) for Table MF-21 in New Mexico</t>
  </si>
  <si>
    <t>Gasoline GHG Factor</t>
  </si>
  <si>
    <t>kg/gallon</t>
  </si>
  <si>
    <t>EPA CO2 Emissions Factor [Sep 2023]</t>
  </si>
  <si>
    <t>Gasoline Emissions</t>
  </si>
  <si>
    <t>kg CO2e</t>
  </si>
  <si>
    <t>MMT CO2e</t>
  </si>
  <si>
    <t>2025 VMT Reductions Target</t>
  </si>
  <si>
    <t>% reduction relative to 2021</t>
  </si>
  <si>
    <t>2050 VMT Reductions Target</t>
  </si>
  <si>
    <t>Gasoline Highway GHGs</t>
  </si>
  <si>
    <t>5% by 2030:</t>
  </si>
  <si>
    <t>20% by 2050:</t>
  </si>
  <si>
    <t>Counterfactual (Constant)</t>
  </si>
  <si>
    <t>VMT Reductions</t>
  </si>
  <si>
    <t>Reductions (2025-2030)</t>
  </si>
  <si>
    <t>&lt;- MT CO2e</t>
  </si>
  <si>
    <t>Reductions (2025-2050)</t>
  </si>
  <si>
    <t>% of Weatherization emissions reductions attributable to pre-weatherization work</t>
  </si>
  <si>
    <t>Number of Homes</t>
  </si>
  <si>
    <t>*GHG Reductions (2025-2030)
MT CO2e</t>
  </si>
  <si>
    <t>Pre-Weatherization Program</t>
  </si>
  <si>
    <t>*Assumuming all pre-weatherization projects are completed between 2025-2030</t>
  </si>
  <si>
    <t>Core Inputs</t>
  </si>
  <si>
    <t>Cost of Pre-Weatherization per Home</t>
  </si>
  <si>
    <t>$/dwelling</t>
  </si>
  <si>
    <t>% of Homes that go on to weatherize</t>
  </si>
  <si>
    <t>editable</t>
  </si>
  <si>
    <t>% of Homes that go on to install a heat pump</t>
  </si>
  <si>
    <t>Annual GHG abatement from weatherization, per home</t>
  </si>
  <si>
    <t>MT CO2e</t>
  </si>
  <si>
    <t>NM MFA</t>
  </si>
  <si>
    <t>Annual Fuel Savings per home from weatherization</t>
  </si>
  <si>
    <t>MMBtu</t>
  </si>
  <si>
    <t>Annual Fuel Savings from Heat Pump</t>
  </si>
  <si>
    <t>MMBtu/dwelling/year</t>
  </si>
  <si>
    <t>E3 Internal Estimate</t>
  </si>
  <si>
    <t>Additional GHG savings from Heat Pump</t>
  </si>
  <si>
    <t>MT CO2e/dwelling/year (GWP100)</t>
  </si>
  <si>
    <t>% of homes that install heat pumps</t>
  </si>
  <si>
    <t>Low Income Home Retrofits</t>
  </si>
  <si>
    <t>Inputs</t>
  </si>
  <si>
    <t>Building Shell Upgrade Cost, per home</t>
  </si>
  <si>
    <t>Ducted Air-Source Heat Pump Cost, per home</t>
  </si>
  <si>
    <t>E3 Internal Costing Tool</t>
  </si>
  <si>
    <t>Maximum number of homes retrofitted annually</t>
  </si>
  <si>
    <t>homes/year</t>
  </si>
  <si>
    <t>Annual Fuel Savings from Shell Upgade</t>
  </si>
  <si>
    <t>NM EMNRD, energy savings divided by total homes</t>
  </si>
  <si>
    <t>Annual GHG Savings per Building Retrofit</t>
  </si>
  <si>
    <t>NM EMNRD, carbon impact divided by total homes</t>
  </si>
  <si>
    <t>Energy Efficiency Retrofit Project Lifetime</t>
  </si>
  <si>
    <t>years</t>
  </si>
  <si>
    <t>Retrofit Schedule</t>
  </si>
  <si>
    <t>Year</t>
  </si>
  <si>
    <t>Number of Retrofits Completed Each Year</t>
  </si>
  <si>
    <t>Cumulative Retrofits</t>
  </si>
  <si>
    <t>GHG Reductions (Annual, 2030)
MT CO2e</t>
  </si>
  <si>
    <t>ton/million cubic feet</t>
  </si>
  <si>
    <t>ton/yr</t>
  </si>
  <si>
    <t>ton/yr - formatted for Excel</t>
  </si>
  <si>
    <t>ECO Schools Air Pollutant Impacts</t>
  </si>
  <si>
    <t>Bus Delta (ton/yr)</t>
  </si>
  <si>
    <t>Building Delta (ton/yr)</t>
  </si>
  <si>
    <t>Annual Sum</t>
  </si>
  <si>
    <t>Lifetime Sum</t>
  </si>
  <si>
    <t>Reductions (Annual, 2030)</t>
  </si>
  <si>
    <t>GHG Reductions (Annual 2030)
MT CO2e</t>
  </si>
  <si>
    <t>tons/million cubic feet</t>
  </si>
  <si>
    <t>tons/yr</t>
  </si>
  <si>
    <t>tons/yr - formatted for Excel</t>
  </si>
  <si>
    <t>ton - formatted for Excel</t>
  </si>
  <si>
    <t>tons - formatted for Excel</t>
  </si>
  <si>
    <t xml:space="preserve">Total </t>
  </si>
  <si>
    <r>
      <t>2020 NEI on-road light duty diesel and non-diesel vehicle emissions (tons/year</t>
    </r>
    <r>
      <rPr>
        <b/>
        <sz val="8"/>
        <color rgb="FF000000"/>
        <rFont val="Arial"/>
        <family val="2"/>
      </rPr>
      <t> </t>
    </r>
    <r>
      <rPr>
        <b/>
        <sz val="11"/>
        <color rgb="FF000000"/>
        <rFont val="Arial"/>
        <family val="2"/>
      </rPr>
      <t>)</t>
    </r>
  </si>
  <si>
    <r>
      <t>PM</t>
    </r>
    <r>
      <rPr>
        <b/>
        <vertAlign val="subscript"/>
        <sz val="11"/>
        <color rgb="FF000000"/>
        <rFont val="Arial"/>
        <family val="2"/>
      </rPr>
      <t>2.5</t>
    </r>
  </si>
  <si>
    <r>
      <t>PM</t>
    </r>
    <r>
      <rPr>
        <b/>
        <vertAlign val="subscript"/>
        <sz val="11"/>
        <color rgb="FF000000"/>
        <rFont val="Arial"/>
        <family val="2"/>
      </rPr>
      <t>10</t>
    </r>
  </si>
  <si>
    <r>
      <t>SO</t>
    </r>
    <r>
      <rPr>
        <b/>
        <vertAlign val="subscript"/>
        <sz val="11"/>
        <color rgb="FF000000"/>
        <rFont val="Arial"/>
        <family val="2"/>
      </rPr>
      <t>2</t>
    </r>
  </si>
  <si>
    <t xml:space="preserve">The 'reference case' refers to EIA oil price projections (high price, low price, or referece case) </t>
  </si>
  <si>
    <t>CH4 GWP</t>
  </si>
  <si>
    <t>Constants</t>
  </si>
  <si>
    <t>Annual Emissions (no state rule reductions), MT CO2e / yr</t>
  </si>
  <si>
    <t>Annual Emissions (with state rule reductions), MT CO2e /yr</t>
  </si>
  <si>
    <t>MT -&gt;MMT</t>
  </si>
  <si>
    <t>NMAC 20.2.50 Effective Date</t>
  </si>
  <si>
    <t>2030 reduction, CO2e</t>
  </si>
  <si>
    <t>MT/year</t>
  </si>
  <si>
    <t>calculated</t>
  </si>
  <si>
    <t>ERG future year oil and gas emissions projections for NMED</t>
  </si>
  <si>
    <t>NMAC 20.2.50 Fully in Effect</t>
  </si>
  <si>
    <t># of years for implementation</t>
  </si>
  <si>
    <t>Assume linear changes in emissions</t>
  </si>
  <si>
    <t>2020 CO2</t>
  </si>
  <si>
    <t>2030 reference case CO2, including state rule reductions</t>
  </si>
  <si>
    <t>2030 reference case CH4, including state rule reductions</t>
  </si>
  <si>
    <t>2030 reference case CO2, not including state rule reductions</t>
  </si>
  <si>
    <t>2030 reference case CH4, not including state rule reductions</t>
  </si>
  <si>
    <t>2030 reference case CO2e, including state rule reductions</t>
  </si>
  <si>
    <t>2030 reference case CO2e, not including state rule reductions</t>
  </si>
  <si>
    <t>2020 CH4</t>
  </si>
  <si>
    <t>2020 CO2e</t>
  </si>
  <si>
    <t>ERG 2020 Oil and Gas GHG inventory</t>
  </si>
  <si>
    <t>2020 - 2030 Change, no rules, CO2e</t>
  </si>
  <si>
    <t># of years 2020 - 2030</t>
  </si>
  <si>
    <t>Effictive 8/1/2022, but assume implentation begins 2023</t>
  </si>
  <si>
    <t>2022 - 2030 Change, with rules, CO2e</t>
  </si>
  <si>
    <t>CAP Emission Reductions</t>
  </si>
  <si>
    <t>See 2025_2030_OG_Inventory Projections_1_18_2024.xlsx</t>
  </si>
  <si>
    <t>See NMAC Part 50 CAP Emissions Reductions 10-10-2023_ERG.xlsx\</t>
  </si>
  <si>
    <t>NOx Emission Reduction Changes</t>
  </si>
  <si>
    <t>Equipment Type</t>
  </si>
  <si>
    <t>NOx Baseline Emissions 
(tpy)</t>
  </si>
  <si>
    <t>"Controlled" NOx Emissions for Final Rule 
(tpy)</t>
  </si>
  <si>
    <t>NOx Reductions for Final Rule 
(tpy)</t>
  </si>
  <si>
    <t>NOx Reductions for Final Rule 
(%)</t>
  </si>
  <si>
    <t>Dehydrators</t>
  </si>
  <si>
    <t>Engines</t>
  </si>
  <si>
    <t>Heaters</t>
  </si>
  <si>
    <t>Turbines</t>
  </si>
  <si>
    <t>Totals (tpy)</t>
  </si>
  <si>
    <t>VOC Emission Reduction Changes</t>
  </si>
  <si>
    <t>VOC Baseline Emissions 
(tpy)</t>
  </si>
  <si>
    <t>"Controlled" VOC Emissions for Final Rule 
(tpy)</t>
  </si>
  <si>
    <t>VOC Reductions for Final Rule 
(tpy)</t>
  </si>
  <si>
    <t>VOC Reductions for Final Rule 
(%)</t>
  </si>
  <si>
    <t>HC Liquid Transfers</t>
  </si>
  <si>
    <t>Tanks</t>
  </si>
  <si>
    <t>Annual Emissions (no state rule reductions), NOx tons/yr</t>
  </si>
  <si>
    <t>Annual Emissions (with state rule reductions), NOx tons/yr</t>
  </si>
  <si>
    <t>Annual Emissions (no state rule reductions), VOC tons/yr</t>
  </si>
  <si>
    <t>Annual Emissions (with state rule reductions), VOC tons/yr</t>
  </si>
  <si>
    <t>Reductions, NOx (2025-2030) tons</t>
  </si>
  <si>
    <t>Reductions, NOx (2025-2050) tons</t>
  </si>
  <si>
    <t>Reductions, NOx (Annual, 2030) tons/yr</t>
  </si>
  <si>
    <t>Reductions, VOC (2025-2050) tons</t>
  </si>
  <si>
    <t>Reductions, VOC (2025-2030) tons</t>
  </si>
  <si>
    <t>Reductions, VOC (Annual, 2030) tons/yr</t>
  </si>
  <si>
    <t>Clean Truck Incentives</t>
  </si>
  <si>
    <t>ECO Schools</t>
  </si>
  <si>
    <t>Community Mobility</t>
  </si>
  <si>
    <t>Methane Response Program</t>
  </si>
  <si>
    <t>Pre-Weatherization</t>
  </si>
  <si>
    <t>CEED Block Grants</t>
  </si>
  <si>
    <t>DELTA (tons/yr)</t>
  </si>
  <si>
    <t>I-40 tradeport</t>
  </si>
  <si>
    <t>Trucks served per class 2 charger</t>
  </si>
  <si>
    <t>Trucks served per class 3 charger</t>
  </si>
  <si>
    <t>https://www.icf.com/insights/transportation/electric-vehicle-charging-infrastructure-costs</t>
  </si>
  <si>
    <t>HDV EV Level 2 Charger Cost</t>
  </si>
  <si>
    <t>HDV EV Level 3 150 kW Charger Cost</t>
  </si>
  <si>
    <t>trucks per charger</t>
  </si>
  <si>
    <t>EV Truck Level 2 Chargers</t>
  </si>
  <si>
    <t>EV Truck level 3 150 kW Chargers</t>
  </si>
  <si>
    <t xml:space="preserve">based on 50% utilization, 1 hour charge time </t>
  </si>
  <si>
    <t>EMNRD estimate</t>
  </si>
  <si>
    <t>Clean and Resilient Energy for Local Governments</t>
  </si>
  <si>
    <t>Organic Waste Diversion</t>
  </si>
  <si>
    <t>GHG Reductions (2030, Annual)
MT CO2e</t>
  </si>
  <si>
    <t>Not Calculated</t>
  </si>
  <si>
    <t>Waste</t>
  </si>
  <si>
    <t>Energy and Buildings</t>
  </si>
  <si>
    <t>GHG Reductions 2025-2030 
(MMT CO2e)</t>
  </si>
  <si>
    <t>GHG Reductions 2025-2050 
(MMT CO2e)</t>
  </si>
  <si>
    <t>Integrated and Wholistic Building-Sector Incentive Programs</t>
  </si>
  <si>
    <t>TBD</t>
  </si>
  <si>
    <t>Cumulative CAP Reductions (tons)</t>
  </si>
  <si>
    <t xml:space="preserve">DELTA (ton/yr) </t>
  </si>
  <si>
    <t xml:space="preserve">DELTA (kg) </t>
  </si>
  <si>
    <t>&lt;- Data Source: RIA, Power Generation Truck Mobility Complex Commercial Microgrid, note Tucumcari plans to use wind rather than solar, so costs will differ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</si>
</sst>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m/d/yyyy\ hh:mm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_(* #,##0.00000_);_(* \(#,##0.00000\);_(* &quot;-&quot;??_);_(@_)"/>
    <numFmt numFmtId="172" formatCode="&quot;$&quot;#,##0.00"/>
    <numFmt numFmtId="173" formatCode="_(* #,##0.0_);_(* \(#,##0.0\);_(* &quot;-&quot;?_);_(@_)"/>
    <numFmt numFmtId="174" formatCode="_(* #,##0.0_);_(* \(#,##0.0\);_(* &quot;-&quot;_);_(@_)"/>
    <numFmt numFmtId="175" formatCode="_(* #,##0.00_);_(* \(#,##0.00\);_(* &quot;-&quot;_);_(@_)"/>
    <numFmt numFmtId="176" formatCode="_(* #,##0.000000_);_(* \(#,##0.000000\);_(* &quot;-&quot;??_);_(@_)"/>
    <numFmt numFmtId="177" formatCode="0E+00"/>
  </numFmts>
  <fonts count="40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i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rgb="FF9C0006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9"/>
      <color rgb="FF0061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b/>
      <i/>
      <u/>
      <sz val="9"/>
      <color theme="9"/>
      <name val="Arial"/>
      <family val="2"/>
    </font>
    <font>
      <sz val="9"/>
      <color rgb="FFE85F31"/>
      <name val="Calibri"/>
      <family val="2"/>
      <scheme val="minor"/>
    </font>
    <font>
      <sz val="9"/>
      <color rgb="FF9C5700"/>
      <name val="Calibri"/>
      <family val="2"/>
      <scheme val="minor"/>
    </font>
    <font>
      <b/>
      <i/>
      <sz val="9"/>
      <color theme="1"/>
      <name val="Arial"/>
      <family val="2"/>
    </font>
    <font>
      <b/>
      <sz val="22"/>
      <color theme="3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i/>
      <sz val="9"/>
      <color theme="6" tint="-0.24994659260841701"/>
      <name val="Calibri"/>
      <family val="2"/>
      <scheme val="minor"/>
    </font>
    <font>
      <b/>
      <sz val="11"/>
      <color theme="0"/>
      <name val="Arial"/>
      <family val="2"/>
    </font>
    <font>
      <u/>
      <sz val="9"/>
      <color theme="1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Calibri"/>
      <family val="2"/>
      <scheme val="minor"/>
    </font>
    <font>
      <sz val="9"/>
      <color theme="0" tint="-0.499984740745262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sz val="9"/>
      <color theme="0" tint="-0.499984740745262"/>
      <name val="Calibri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thin">
        <color theme="3"/>
      </top>
      <bottom style="double">
        <color theme="3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9" fontId="13" fillId="0" borderId="0" applyFont="0" applyFill="0" applyBorder="0" applyAlignment="0">
      <protection locked="0"/>
    </xf>
    <xf numFmtId="0" fontId="21" fillId="18" borderId="2" applyNumberFormat="0">
      <alignment vertical="center"/>
    </xf>
    <xf numFmtId="0" fontId="18" fillId="17" borderId="2" applyNumberFormat="0" applyProtection="0">
      <alignment vertical="center"/>
    </xf>
    <xf numFmtId="43" fontId="13" fillId="0" borderId="0" applyFont="0" applyFill="0" applyBorder="0" applyAlignment="0">
      <protection locked="0"/>
    </xf>
    <xf numFmtId="0" fontId="7" fillId="0" borderId="2" applyNumberFormat="0">
      <alignment vertical="center"/>
    </xf>
    <xf numFmtId="0" fontId="5" fillId="6" borderId="2" applyAlignment="0">
      <alignment horizontal="left"/>
    </xf>
    <xf numFmtId="44" fontId="5" fillId="0" borderId="0" applyFont="0" applyFill="0" applyBorder="0" applyAlignment="0">
      <protection locked="0"/>
    </xf>
    <xf numFmtId="168" fontId="5" fillId="0" borderId="0" applyFont="0" applyFill="0" applyBorder="0" applyProtection="0">
      <alignment vertical="center"/>
      <protection locked="0"/>
    </xf>
    <xf numFmtId="167" fontId="5" fillId="0" borderId="0" applyFont="0" applyFill="0" applyBorder="0" applyProtection="0">
      <alignment vertical="center"/>
      <protection locked="0"/>
    </xf>
    <xf numFmtId="0" fontId="6" fillId="19" borderId="2" applyNumberFormat="0">
      <alignment vertical="center"/>
    </xf>
    <xf numFmtId="0" fontId="8" fillId="3" borderId="2" applyNumberFormat="0">
      <alignment vertical="center"/>
    </xf>
    <xf numFmtId="0" fontId="6" fillId="16" borderId="2" applyNumberFormat="0">
      <alignment vertical="center"/>
    </xf>
    <xf numFmtId="0" fontId="16" fillId="0" borderId="5" applyNumberFormat="0" applyAlignment="0"/>
    <xf numFmtId="0" fontId="24" fillId="0" borderId="0" applyNumberFormat="0" applyFill="0" applyBorder="0">
      <alignment vertical="center"/>
    </xf>
    <xf numFmtId="0" fontId="4" fillId="2" borderId="1" applyNumberFormat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Alignment="0"/>
    <xf numFmtId="0" fontId="9" fillId="0" borderId="6" applyNumberFormat="0" applyAlignment="0">
      <alignment vertical="center"/>
    </xf>
    <xf numFmtId="0" fontId="10" fillId="0" borderId="7" applyNumberFormat="0" applyAlignment="0"/>
    <xf numFmtId="0" fontId="17" fillId="0" borderId="8" applyNumberFormat="0" applyAlignment="0"/>
    <xf numFmtId="0" fontId="15" fillId="12" borderId="0" applyNumberFormat="0" applyBorder="0" applyProtection="0">
      <alignment vertical="center"/>
    </xf>
    <xf numFmtId="0" fontId="11" fillId="13" borderId="0" applyNumberFormat="0" applyBorder="0" applyProtection="0">
      <alignment vertical="center"/>
    </xf>
    <xf numFmtId="0" fontId="20" fillId="14" borderId="0" applyNumberFormat="0" applyBorder="0" applyProtection="0">
      <alignment vertical="center"/>
    </xf>
    <xf numFmtId="0" fontId="6" fillId="10" borderId="2" applyNumberFormat="0">
      <alignment vertical="center"/>
    </xf>
    <xf numFmtId="0" fontId="19" fillId="0" borderId="3" applyNumberFormat="0">
      <alignment vertical="center"/>
    </xf>
    <xf numFmtId="0" fontId="12" fillId="15" borderId="4" applyNumberFormat="0">
      <alignment vertical="center"/>
    </xf>
    <xf numFmtId="0" fontId="14" fillId="0" borderId="0" applyNumberFormat="0" applyFill="0" applyBorder="0" applyAlignment="0"/>
    <xf numFmtId="0" fontId="23" fillId="0" borderId="9" applyNumberFormat="0">
      <alignment vertical="center"/>
    </xf>
    <xf numFmtId="0" fontId="8" fillId="11" borderId="2" applyNumberFormat="0">
      <alignment vertical="center"/>
    </xf>
    <xf numFmtId="0" fontId="5" fillId="9" borderId="2" applyNumberFormat="0">
      <alignment vertical="center"/>
    </xf>
    <xf numFmtId="0" fontId="1" fillId="0" borderId="0"/>
    <xf numFmtId="43" fontId="1" fillId="0" borderId="0"/>
  </cellStyleXfs>
  <cellXfs count="211">
    <xf numFmtId="0" fontId="0" fillId="0" borderId="0" xfId="0">
      <alignment vertical="center"/>
    </xf>
    <xf numFmtId="0" fontId="14" fillId="0" borderId="2" xfId="27" applyBorder="1" applyAlignment="1">
      <alignment vertical="center"/>
    </xf>
    <xf numFmtId="6" fontId="14" fillId="0" borderId="2" xfId="27" applyNumberFormat="1" applyBorder="1" applyAlignment="1">
      <alignment vertical="center"/>
    </xf>
    <xf numFmtId="43" fontId="8" fillId="3" borderId="2" xfId="11" applyNumberFormat="1">
      <alignment vertical="center"/>
    </xf>
    <xf numFmtId="0" fontId="5" fillId="6" borderId="2" xfId="6" applyAlignment="1">
      <alignment vertical="center"/>
    </xf>
    <xf numFmtId="170" fontId="8" fillId="3" borderId="2" xfId="11" applyNumberFormat="1">
      <alignment vertical="center"/>
    </xf>
    <xf numFmtId="0" fontId="5" fillId="9" borderId="2" xfId="30">
      <alignment vertical="center"/>
    </xf>
    <xf numFmtId="0" fontId="5" fillId="6" borderId="2" xfId="6" applyAlignment="1">
      <alignment vertical="center" wrapText="1"/>
    </xf>
    <xf numFmtId="170" fontId="6" fillId="16" borderId="2" xfId="12" applyNumberFormat="1">
      <alignment vertical="center"/>
    </xf>
    <xf numFmtId="6" fontId="8" fillId="3" borderId="2" xfId="11" applyNumberFormat="1">
      <alignment vertical="center"/>
    </xf>
    <xf numFmtId="0" fontId="8" fillId="3" borderId="2" xfId="11" applyNumberFormat="1">
      <alignment vertical="center"/>
    </xf>
    <xf numFmtId="0" fontId="0" fillId="5" borderId="0" xfId="0" applyFill="1">
      <alignment vertical="center"/>
    </xf>
    <xf numFmtId="1" fontId="3" fillId="5" borderId="0" xfId="0" applyNumberFormat="1" applyFon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8" fillId="3" borderId="2" xfId="11">
      <alignment vertical="center"/>
    </xf>
    <xf numFmtId="0" fontId="6" fillId="16" borderId="2" xfId="12">
      <alignment vertical="center"/>
    </xf>
    <xf numFmtId="169" fontId="6" fillId="10" borderId="2" xfId="24" applyNumberFormat="1">
      <alignment vertical="center"/>
    </xf>
    <xf numFmtId="0" fontId="6" fillId="10" borderId="2" xfId="24">
      <alignment vertical="center"/>
    </xf>
    <xf numFmtId="6" fontId="6" fillId="10" borderId="2" xfId="24" applyNumberFormat="1">
      <alignment vertical="center"/>
    </xf>
    <xf numFmtId="6" fontId="0" fillId="0" borderId="0" xfId="0" applyNumberFormat="1">
      <alignment vertical="center"/>
    </xf>
    <xf numFmtId="6" fontId="0" fillId="0" borderId="2" xfId="0" applyNumberFormat="1" applyBorder="1">
      <alignment vertical="center"/>
    </xf>
    <xf numFmtId="170" fontId="8" fillId="3" borderId="2" xfId="4" applyNumberFormat="1" applyFont="1" applyFill="1" applyBorder="1" applyAlignment="1">
      <alignment vertical="center"/>
      <protection locked="0"/>
    </xf>
    <xf numFmtId="6" fontId="0" fillId="3" borderId="0" xfId="0" applyNumberFormat="1" applyFill="1">
      <alignment vertical="center"/>
    </xf>
    <xf numFmtId="9" fontId="7" fillId="3" borderId="2" xfId="1" applyFont="1" applyFill="1" applyBorder="1" applyAlignment="1">
      <alignment vertical="center"/>
      <protection locked="0"/>
    </xf>
    <xf numFmtId="9" fontId="8" fillId="3" borderId="2" xfId="1" applyFont="1" applyFill="1" applyBorder="1" applyAlignment="1">
      <alignment vertical="center"/>
      <protection locked="0"/>
    </xf>
    <xf numFmtId="170" fontId="0" fillId="21" borderId="0" xfId="0" applyNumberFormat="1" applyFill="1">
      <alignment vertical="center"/>
    </xf>
    <xf numFmtId="0" fontId="27" fillId="0" borderId="0" xfId="0" applyFont="1">
      <alignment vertical="center"/>
    </xf>
    <xf numFmtId="0" fontId="18" fillId="17" borderId="2" xfId="3">
      <alignment vertical="center"/>
    </xf>
    <xf numFmtId="171" fontId="6" fillId="16" borderId="2" xfId="12" applyNumberFormat="1">
      <alignment vertical="center"/>
    </xf>
    <xf numFmtId="0" fontId="28" fillId="0" borderId="0" xfId="0" applyFont="1">
      <alignment vertical="center"/>
    </xf>
    <xf numFmtId="170" fontId="0" fillId="0" borderId="0" xfId="0" applyNumberFormat="1">
      <alignment vertical="center"/>
    </xf>
    <xf numFmtId="0" fontId="29" fillId="0" borderId="0" xfId="0" applyFont="1">
      <alignment vertical="center"/>
    </xf>
    <xf numFmtId="164" fontId="8" fillId="3" borderId="2" xfId="11" applyNumberFormat="1">
      <alignment vertical="center"/>
    </xf>
    <xf numFmtId="2" fontId="6" fillId="16" borderId="2" xfId="12" applyNumberFormat="1">
      <alignment vertical="center"/>
    </xf>
    <xf numFmtId="0" fontId="14" fillId="0" borderId="0" xfId="27" applyAlignment="1">
      <alignment vertical="center"/>
    </xf>
    <xf numFmtId="43" fontId="0" fillId="0" borderId="0" xfId="0" applyNumberFormat="1">
      <alignment vertical="center"/>
    </xf>
    <xf numFmtId="170" fontId="6" fillId="10" borderId="2" xfId="24" applyNumberFormat="1">
      <alignment vertical="center"/>
    </xf>
    <xf numFmtId="0" fontId="14" fillId="0" borderId="0" xfId="27" applyAlignment="1">
      <alignment horizontal="right" vertical="center"/>
    </xf>
    <xf numFmtId="172" fontId="8" fillId="3" borderId="2" xfId="7" applyNumberFormat="1" applyFont="1" applyFill="1" applyBorder="1" applyAlignment="1">
      <alignment vertical="center"/>
      <protection locked="0"/>
    </xf>
    <xf numFmtId="164" fontId="8" fillId="3" borderId="2" xfId="7" applyNumberFormat="1" applyFont="1" applyFill="1" applyBorder="1" applyAlignment="1">
      <alignment vertical="center"/>
      <protection locked="0"/>
    </xf>
    <xf numFmtId="6" fontId="8" fillId="3" borderId="2" xfId="11" applyNumberFormat="1" applyAlignment="1">
      <alignment horizontal="right" vertical="center"/>
    </xf>
    <xf numFmtId="169" fontId="8" fillId="3" borderId="2" xfId="4" applyNumberFormat="1" applyFont="1" applyFill="1" applyBorder="1" applyAlignment="1">
      <alignment vertical="center"/>
      <protection locked="0"/>
    </xf>
    <xf numFmtId="164" fontId="0" fillId="0" borderId="0" xfId="0" applyNumberFormat="1">
      <alignment vertical="center"/>
    </xf>
    <xf numFmtId="164" fontId="8" fillId="16" borderId="2" xfId="7" applyNumberFormat="1" applyFont="1" applyFill="1" applyBorder="1" applyAlignment="1">
      <alignment vertical="center"/>
      <protection locked="0"/>
    </xf>
    <xf numFmtId="6" fontId="6" fillId="10" borderId="2" xfId="24" applyNumberFormat="1" applyAlignment="1">
      <alignment horizontal="right"/>
    </xf>
    <xf numFmtId="43" fontId="6" fillId="16" borderId="2" xfId="12" applyNumberFormat="1">
      <alignment vertical="center"/>
    </xf>
    <xf numFmtId="170" fontId="8" fillId="16" borderId="2" xfId="4" applyNumberFormat="1" applyFont="1" applyFill="1" applyBorder="1" applyAlignment="1">
      <alignment vertical="center"/>
      <protection locked="0"/>
    </xf>
    <xf numFmtId="0" fontId="0" fillId="0" borderId="14" xfId="0" applyBorder="1">
      <alignment vertical="center"/>
    </xf>
    <xf numFmtId="43" fontId="6" fillId="22" borderId="2" xfId="12" applyNumberFormat="1" applyFill="1">
      <alignment vertical="center"/>
    </xf>
    <xf numFmtId="0" fontId="0" fillId="0" borderId="15" xfId="0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7" fillId="0" borderId="2" xfId="5">
      <alignment vertical="center"/>
    </xf>
    <xf numFmtId="0" fontId="30" fillId="4" borderId="0" xfId="0" applyFont="1" applyFill="1">
      <alignment vertical="center"/>
    </xf>
    <xf numFmtId="0" fontId="30" fillId="4" borderId="0" xfId="0" applyFont="1" applyFill="1" applyAlignment="1">
      <alignment vertical="center" wrapText="1"/>
    </xf>
    <xf numFmtId="0" fontId="8" fillId="3" borderId="2" xfId="1" applyNumberFormat="1" applyFont="1" applyFill="1" applyBorder="1" applyAlignment="1">
      <alignment vertical="center"/>
      <protection locked="0"/>
    </xf>
    <xf numFmtId="164" fontId="8" fillId="3" borderId="2" xfId="1" applyNumberFormat="1" applyFont="1" applyFill="1" applyBorder="1" applyAlignment="1">
      <alignment vertical="center"/>
      <protection locked="0"/>
    </xf>
    <xf numFmtId="9" fontId="8" fillId="3" borderId="2" xfId="11" applyNumberFormat="1">
      <alignment vertical="center"/>
    </xf>
    <xf numFmtId="43" fontId="7" fillId="0" borderId="2" xfId="5" applyNumberFormat="1">
      <alignment vertical="center"/>
    </xf>
    <xf numFmtId="43" fontId="14" fillId="0" borderId="0" xfId="27" applyNumberFormat="1" applyAlignment="1">
      <alignment vertical="center"/>
    </xf>
    <xf numFmtId="172" fontId="8" fillId="16" borderId="2" xfId="7" applyNumberFormat="1" applyFont="1" applyFill="1" applyBorder="1" applyAlignment="1">
      <alignment vertical="center"/>
      <protection locked="0"/>
    </xf>
    <xf numFmtId="165" fontId="8" fillId="3" borderId="2" xfId="1" applyNumberFormat="1" applyFont="1" applyFill="1" applyBorder="1" applyAlignment="1">
      <alignment vertical="center"/>
      <protection locked="0"/>
    </xf>
    <xf numFmtId="0" fontId="8" fillId="20" borderId="2" xfId="11" applyFill="1">
      <alignment vertical="center"/>
    </xf>
    <xf numFmtId="0" fontId="4" fillId="2" borderId="1" xfId="15" applyAlignment="1">
      <alignment vertical="center" wrapText="1"/>
    </xf>
    <xf numFmtId="2" fontId="7" fillId="21" borderId="2" xfId="5" applyNumberFormat="1" applyFill="1">
      <alignment vertical="center"/>
    </xf>
    <xf numFmtId="0" fontId="7" fillId="3" borderId="2" xfId="1" applyNumberFormat="1" applyFont="1" applyFill="1" applyBorder="1" applyAlignment="1">
      <alignment vertical="center"/>
      <protection locked="0"/>
    </xf>
    <xf numFmtId="6" fontId="7" fillId="3" borderId="2" xfId="5" applyNumberFormat="1" applyFill="1">
      <alignment vertical="center"/>
    </xf>
    <xf numFmtId="10" fontId="6" fillId="16" borderId="2" xfId="12" applyNumberFormat="1">
      <alignment vertical="center"/>
    </xf>
    <xf numFmtId="14" fontId="0" fillId="5" borderId="0" xfId="0" applyNumberFormat="1" applyFill="1">
      <alignment vertical="center"/>
    </xf>
    <xf numFmtId="0" fontId="29" fillId="5" borderId="0" xfId="0" applyFont="1" applyFill="1" applyAlignment="1">
      <alignment horizontal="right" vertical="center"/>
    </xf>
    <xf numFmtId="0" fontId="5" fillId="9" borderId="0" xfId="30" applyBorder="1">
      <alignment vertical="center"/>
    </xf>
    <xf numFmtId="41" fontId="0" fillId="5" borderId="0" xfId="0" applyNumberFormat="1" applyFill="1">
      <alignment vertical="center"/>
    </xf>
    <xf numFmtId="41" fontId="25" fillId="8" borderId="16" xfId="0" applyNumberFormat="1" applyFont="1" applyFill="1" applyBorder="1" applyAlignment="1">
      <alignment horizontal="center" vertical="center" wrapText="1"/>
    </xf>
    <xf numFmtId="41" fontId="0" fillId="0" borderId="14" xfId="0" applyNumberFormat="1" applyBorder="1" applyAlignment="1">
      <alignment horizontal="center" vertical="center" wrapText="1"/>
    </xf>
    <xf numFmtId="41" fontId="7" fillId="0" borderId="14" xfId="4" applyNumberFormat="1" applyFont="1" applyBorder="1" applyAlignment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41" fontId="0" fillId="0" borderId="18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0" fontId="4" fillId="2" borderId="1" xfId="15">
      <alignment vertical="center"/>
    </xf>
    <xf numFmtId="170" fontId="6" fillId="10" borderId="2" xfId="4" applyNumberFormat="1" applyFont="1" applyFill="1" applyBorder="1" applyAlignment="1">
      <alignment vertical="center"/>
      <protection locked="0"/>
    </xf>
    <xf numFmtId="0" fontId="16" fillId="0" borderId="5" xfId="13" applyAlignment="1">
      <alignment vertical="center"/>
    </xf>
    <xf numFmtId="0" fontId="10" fillId="0" borderId="7" xfId="19" applyAlignment="1">
      <alignment vertical="center"/>
    </xf>
    <xf numFmtId="43" fontId="6" fillId="19" borderId="2" xfId="10" applyNumberFormat="1">
      <alignment vertical="center"/>
    </xf>
    <xf numFmtId="169" fontId="16" fillId="0" borderId="5" xfId="13" applyNumberFormat="1" applyAlignment="1">
      <alignment vertical="center"/>
    </xf>
    <xf numFmtId="169" fontId="0" fillId="0" borderId="0" xfId="0" applyNumberFormat="1">
      <alignment vertical="center"/>
    </xf>
    <xf numFmtId="2" fontId="8" fillId="3" borderId="2" xfId="11" applyNumberFormat="1">
      <alignment vertical="center"/>
    </xf>
    <xf numFmtId="164" fontId="6" fillId="16" borderId="2" xfId="12" applyNumberFormat="1">
      <alignment vertical="center"/>
    </xf>
    <xf numFmtId="6" fontId="6" fillId="16" borderId="2" xfId="12" applyNumberFormat="1">
      <alignment vertical="center"/>
    </xf>
    <xf numFmtId="43" fontId="6" fillId="16" borderId="2" xfId="4" applyFont="1" applyFill="1" applyBorder="1" applyAlignment="1">
      <alignment vertical="center"/>
      <protection locked="0"/>
    </xf>
    <xf numFmtId="43" fontId="6" fillId="16" borderId="0" xfId="4" applyFont="1" applyFill="1" applyBorder="1" applyAlignment="1">
      <alignment vertical="center"/>
      <protection locked="0"/>
    </xf>
    <xf numFmtId="2" fontId="8" fillId="3" borderId="2" xfId="1" applyNumberFormat="1" applyFont="1" applyFill="1" applyBorder="1" applyAlignment="1">
      <alignment vertical="center"/>
      <protection locked="0"/>
    </xf>
    <xf numFmtId="170" fontId="6" fillId="16" borderId="2" xfId="4" applyNumberFormat="1" applyFont="1" applyFill="1" applyBorder="1" applyAlignment="1">
      <alignment vertical="center"/>
      <protection locked="0"/>
    </xf>
    <xf numFmtId="6" fontId="31" fillId="3" borderId="2" xfId="11" applyNumberFormat="1" applyFont="1">
      <alignment vertical="center"/>
    </xf>
    <xf numFmtId="0" fontId="29" fillId="6" borderId="11" xfId="6" applyFont="1" applyBorder="1" applyAlignment="1">
      <alignment vertical="center"/>
    </xf>
    <xf numFmtId="169" fontId="10" fillId="0" borderId="7" xfId="19" applyNumberFormat="1" applyAlignment="1">
      <alignment vertical="center"/>
    </xf>
    <xf numFmtId="1" fontId="8" fillId="3" borderId="2" xfId="1" applyNumberFormat="1" applyFont="1" applyFill="1" applyBorder="1" applyAlignment="1">
      <alignment vertical="center"/>
      <protection locked="0"/>
    </xf>
    <xf numFmtId="166" fontId="6" fillId="16" borderId="2" xfId="12" applyNumberFormat="1">
      <alignment vertical="center"/>
    </xf>
    <xf numFmtId="1" fontId="6" fillId="16" borderId="2" xfId="12" applyNumberFormat="1">
      <alignment vertical="center"/>
    </xf>
    <xf numFmtId="9" fontId="6" fillId="19" borderId="2" xfId="10" applyNumberFormat="1">
      <alignment vertical="center"/>
    </xf>
    <xf numFmtId="9" fontId="6" fillId="16" borderId="2" xfId="1" applyFont="1" applyFill="1" applyBorder="1" applyAlignment="1">
      <alignment vertical="center"/>
      <protection locked="0"/>
    </xf>
    <xf numFmtId="170" fontId="6" fillId="19" borderId="2" xfId="10" applyNumberFormat="1">
      <alignment vertical="center"/>
    </xf>
    <xf numFmtId="169" fontId="4" fillId="2" borderId="1" xfId="15" applyNumberFormat="1">
      <alignment vertical="center"/>
    </xf>
    <xf numFmtId="170" fontId="0" fillId="0" borderId="0" xfId="4" applyNumberFormat="1" applyFont="1" applyAlignment="1">
      <alignment vertical="center"/>
      <protection locked="0"/>
    </xf>
    <xf numFmtId="0" fontId="5" fillId="6" borderId="19" xfId="6" applyBorder="1" applyAlignment="1">
      <alignment vertical="center" wrapText="1"/>
    </xf>
    <xf numFmtId="41" fontId="6" fillId="10" borderId="2" xfId="24" applyNumberFormat="1">
      <alignment vertical="center"/>
    </xf>
    <xf numFmtId="0" fontId="5" fillId="5" borderId="20" xfId="6" applyFill="1" applyBorder="1" applyAlignment="1">
      <alignment vertical="center" wrapText="1"/>
    </xf>
    <xf numFmtId="2" fontId="0" fillId="0" borderId="14" xfId="0" applyNumberFormat="1" applyBorder="1" applyAlignment="1">
      <alignment horizontal="center" vertical="center" wrapText="1"/>
    </xf>
    <xf numFmtId="43" fontId="5" fillId="6" borderId="2" xfId="6" applyNumberFormat="1" applyAlignment="1">
      <alignment vertical="center"/>
    </xf>
    <xf numFmtId="0" fontId="5" fillId="9" borderId="12" xfId="30" applyBorder="1">
      <alignment vertical="center"/>
    </xf>
    <xf numFmtId="0" fontId="5" fillId="5" borderId="0" xfId="30" applyFill="1" applyBorder="1">
      <alignment vertical="center"/>
    </xf>
    <xf numFmtId="0" fontId="32" fillId="0" borderId="15" xfId="0" applyFont="1" applyBorder="1" applyAlignment="1">
      <alignment horizontal="center" vertical="center"/>
    </xf>
    <xf numFmtId="41" fontId="32" fillId="0" borderId="14" xfId="0" applyNumberFormat="1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0" fillId="6" borderId="2" xfId="6" applyFont="1" applyAlignment="1">
      <alignment vertical="center"/>
    </xf>
    <xf numFmtId="0" fontId="0" fillId="9" borderId="2" xfId="30" applyFont="1">
      <alignment vertical="center"/>
    </xf>
    <xf numFmtId="0" fontId="5" fillId="9" borderId="14" xfId="30" applyBorder="1">
      <alignment vertical="center"/>
    </xf>
    <xf numFmtId="0" fontId="5" fillId="6" borderId="14" xfId="6" applyBorder="1" applyAlignment="1">
      <alignment vertical="center"/>
    </xf>
    <xf numFmtId="43" fontId="8" fillId="5" borderId="14" xfId="11" applyNumberFormat="1" applyFill="1" applyBorder="1">
      <alignment vertical="center"/>
    </xf>
    <xf numFmtId="11" fontId="6" fillId="16" borderId="14" xfId="12" applyNumberFormat="1" applyBorder="1">
      <alignment vertical="center"/>
    </xf>
    <xf numFmtId="14" fontId="6" fillId="16" borderId="14" xfId="12" applyNumberFormat="1" applyBorder="1">
      <alignment vertical="center"/>
    </xf>
    <xf numFmtId="41" fontId="8" fillId="5" borderId="14" xfId="11" applyNumberFormat="1" applyFill="1" applyBorder="1">
      <alignment vertical="center"/>
    </xf>
    <xf numFmtId="41" fontId="8" fillId="5" borderId="14" xfId="12" applyNumberFormat="1" applyFont="1" applyFill="1" applyBorder="1">
      <alignment vertical="center"/>
    </xf>
    <xf numFmtId="41" fontId="8" fillId="5" borderId="2" xfId="5" applyNumberFormat="1" applyFont="1" applyFill="1">
      <alignment vertical="center"/>
    </xf>
    <xf numFmtId="0" fontId="37" fillId="0" borderId="0" xfId="0" applyFont="1">
      <alignment vertical="center"/>
    </xf>
    <xf numFmtId="41" fontId="8" fillId="5" borderId="2" xfId="11" applyNumberFormat="1" applyFill="1">
      <alignment vertical="center"/>
    </xf>
    <xf numFmtId="166" fontId="6" fillId="16" borderId="14" xfId="12" applyNumberFormat="1" applyBorder="1">
      <alignment vertical="center"/>
    </xf>
    <xf numFmtId="41" fontId="8" fillId="5" borderId="0" xfId="11" applyNumberFormat="1" applyFill="1" applyBorder="1">
      <alignment vertical="center"/>
    </xf>
    <xf numFmtId="0" fontId="38" fillId="5" borderId="0" xfId="27" applyFont="1" applyFill="1" applyBorder="1" applyAlignment="1">
      <alignment horizontal="center" vertical="center"/>
    </xf>
    <xf numFmtId="41" fontId="37" fillId="5" borderId="2" xfId="30" applyNumberFormat="1" applyFont="1" applyFill="1">
      <alignment vertical="center"/>
    </xf>
    <xf numFmtId="0" fontId="39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6" borderId="14" xfId="0" applyFill="1" applyBorder="1">
      <alignment vertical="center"/>
    </xf>
    <xf numFmtId="0" fontId="0" fillId="6" borderId="14" xfId="0" applyFill="1" applyBorder="1" applyAlignment="1">
      <alignment vertical="center" wrapText="1"/>
    </xf>
    <xf numFmtId="0" fontId="0" fillId="23" borderId="14" xfId="0" applyFill="1" applyBorder="1">
      <alignment vertical="center"/>
    </xf>
    <xf numFmtId="165" fontId="0" fillId="0" borderId="14" xfId="1" applyNumberFormat="1" applyFont="1" applyBorder="1" applyAlignment="1">
      <alignment vertical="center"/>
      <protection locked="0"/>
    </xf>
    <xf numFmtId="9" fontId="0" fillId="0" borderId="14" xfId="1" applyFont="1" applyBorder="1" applyAlignment="1">
      <alignment vertical="center"/>
      <protection locked="0"/>
    </xf>
    <xf numFmtId="0" fontId="5" fillId="23" borderId="14" xfId="30" applyFill="1" applyBorder="1">
      <alignment vertical="center"/>
    </xf>
    <xf numFmtId="173" fontId="0" fillId="5" borderId="14" xfId="0" applyNumberFormat="1" applyFill="1" applyBorder="1">
      <alignment vertical="center"/>
    </xf>
    <xf numFmtId="173" fontId="0" fillId="24" borderId="14" xfId="0" applyNumberFormat="1" applyFill="1" applyBorder="1">
      <alignment vertical="center"/>
    </xf>
    <xf numFmtId="43" fontId="5" fillId="5" borderId="14" xfId="30" applyNumberFormat="1" applyFill="1" applyBorder="1">
      <alignment vertical="center"/>
    </xf>
    <xf numFmtId="173" fontId="0" fillId="5" borderId="14" xfId="0" applyNumberFormat="1" applyFill="1" applyBorder="1" applyAlignment="1">
      <alignment vertical="center" wrapText="1"/>
    </xf>
    <xf numFmtId="10" fontId="0" fillId="5" borderId="0" xfId="1" applyNumberFormat="1" applyFont="1" applyFill="1" applyAlignment="1">
      <alignment vertical="center"/>
      <protection locked="0"/>
    </xf>
    <xf numFmtId="0" fontId="5" fillId="9" borderId="31" xfId="30" applyBorder="1">
      <alignment vertical="center"/>
    </xf>
    <xf numFmtId="0" fontId="14" fillId="0" borderId="31" xfId="27" applyFill="1" applyBorder="1" applyAlignment="1">
      <alignment vertical="center"/>
    </xf>
    <xf numFmtId="0" fontId="14" fillId="0" borderId="0" xfId="27" applyFill="1" applyBorder="1" applyAlignment="1">
      <alignment vertical="center"/>
    </xf>
    <xf numFmtId="1" fontId="0" fillId="0" borderId="0" xfId="7" applyNumberFormat="1" applyFont="1" applyAlignment="1">
      <alignment vertical="center"/>
      <protection locked="0"/>
    </xf>
    <xf numFmtId="165" fontId="0" fillId="0" borderId="0" xfId="1" applyNumberFormat="1" applyFont="1" applyAlignment="1">
      <alignment vertical="center"/>
      <protection locked="0"/>
    </xf>
    <xf numFmtId="43" fontId="0" fillId="5" borderId="0" xfId="0" applyNumberFormat="1" applyFill="1">
      <alignment vertical="center"/>
    </xf>
    <xf numFmtId="44" fontId="6" fillId="10" borderId="2" xfId="7" applyFont="1" applyFill="1" applyBorder="1" applyAlignment="1">
      <alignment vertical="center"/>
      <protection locked="0"/>
    </xf>
    <xf numFmtId="41" fontId="0" fillId="0" borderId="30" xfId="0" applyNumberFormat="1" applyBorder="1" applyAlignment="1">
      <alignment horizontal="center" vertical="center" wrapText="1"/>
    </xf>
    <xf numFmtId="41" fontId="7" fillId="0" borderId="30" xfId="4" applyNumberFormat="1" applyFont="1" applyBorder="1" applyAlignment="1">
      <alignment horizontal="center" vertical="center" wrapText="1"/>
      <protection locked="0"/>
    </xf>
    <xf numFmtId="164" fontId="0" fillId="0" borderId="30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1" fontId="29" fillId="0" borderId="14" xfId="0" applyNumberFormat="1" applyFont="1" applyBorder="1" applyAlignment="1">
      <alignment horizontal="center" vertical="center" wrapText="1"/>
    </xf>
    <xf numFmtId="164" fontId="29" fillId="0" borderId="14" xfId="0" applyNumberFormat="1" applyFont="1" applyBorder="1" applyAlignment="1">
      <alignment horizontal="center" vertical="center" wrapText="1"/>
    </xf>
    <xf numFmtId="2" fontId="7" fillId="0" borderId="2" xfId="5" applyNumberFormat="1">
      <alignment vertical="center"/>
    </xf>
    <xf numFmtId="173" fontId="37" fillId="0" borderId="0" xfId="0" applyNumberFormat="1" applyFont="1">
      <alignment vertical="center"/>
    </xf>
    <xf numFmtId="166" fontId="7" fillId="21" borderId="2" xfId="5" applyNumberFormat="1" applyFill="1">
      <alignment vertical="center"/>
    </xf>
    <xf numFmtId="174" fontId="7" fillId="0" borderId="14" xfId="4" applyNumberFormat="1" applyFont="1" applyBorder="1" applyAlignment="1">
      <alignment horizontal="center" vertical="center" wrapText="1"/>
      <protection locked="0"/>
    </xf>
    <xf numFmtId="175" fontId="7" fillId="0" borderId="14" xfId="4" applyNumberFormat="1" applyFont="1" applyBorder="1" applyAlignment="1">
      <alignment horizontal="center" vertical="center" wrapText="1"/>
      <protection locked="0"/>
    </xf>
    <xf numFmtId="174" fontId="0" fillId="0" borderId="18" xfId="0" applyNumberFormat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41" fontId="0" fillId="5" borderId="14" xfId="0" applyNumberFormat="1" applyFill="1" applyBorder="1" applyAlignment="1">
      <alignment horizontal="center" vertical="center"/>
    </xf>
    <xf numFmtId="174" fontId="0" fillId="5" borderId="14" xfId="0" applyNumberForma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74" fontId="7" fillId="0" borderId="30" xfId="4" applyNumberFormat="1" applyFont="1" applyBorder="1" applyAlignment="1">
      <alignment horizontal="center" vertical="center" wrapText="1"/>
      <protection locked="0"/>
    </xf>
    <xf numFmtId="175" fontId="7" fillId="0" borderId="30" xfId="4" applyNumberFormat="1" applyFont="1" applyBorder="1" applyAlignment="1">
      <alignment horizontal="center" vertical="center" wrapText="1"/>
      <protection locked="0"/>
    </xf>
    <xf numFmtId="176" fontId="0" fillId="5" borderId="0" xfId="0" applyNumberFormat="1" applyFill="1">
      <alignment vertical="center"/>
    </xf>
    <xf numFmtId="175" fontId="0" fillId="5" borderId="14" xfId="0" applyNumberFormat="1" applyFill="1" applyBorder="1" applyAlignment="1">
      <alignment horizontal="center" vertical="center"/>
    </xf>
    <xf numFmtId="177" fontId="0" fillId="5" borderId="14" xfId="0" applyNumberFormat="1" applyFill="1" applyBorder="1" applyAlignment="1">
      <alignment horizontal="right" vertical="center"/>
    </xf>
    <xf numFmtId="177" fontId="7" fillId="0" borderId="14" xfId="4" applyNumberFormat="1" applyFont="1" applyBorder="1" applyAlignment="1">
      <alignment horizontal="right" vertical="center"/>
      <protection locked="0"/>
    </xf>
    <xf numFmtId="174" fontId="7" fillId="0" borderId="14" xfId="4" applyNumberFormat="1" applyFont="1" applyBorder="1" applyAlignment="1">
      <alignment horizontal="right" vertical="center" wrapText="1"/>
      <protection locked="0"/>
    </xf>
    <xf numFmtId="175" fontId="7" fillId="0" borderId="14" xfId="4" applyNumberFormat="1" applyFont="1" applyBorder="1" applyAlignment="1">
      <alignment horizontal="right" vertical="center" wrapText="1"/>
      <protection locked="0"/>
    </xf>
    <xf numFmtId="174" fontId="32" fillId="0" borderId="14" xfId="4" applyNumberFormat="1" applyFont="1" applyBorder="1" applyAlignment="1">
      <alignment horizontal="center" vertical="center" wrapText="1"/>
      <protection locked="0"/>
    </xf>
    <xf numFmtId="175" fontId="32" fillId="0" borderId="14" xfId="4" applyNumberFormat="1" applyFont="1" applyBorder="1" applyAlignment="1">
      <alignment horizontal="center" vertical="center" wrapText="1"/>
      <protection locked="0"/>
    </xf>
    <xf numFmtId="174" fontId="29" fillId="0" borderId="14" xfId="0" applyNumberFormat="1" applyFont="1" applyBorder="1" applyAlignment="1">
      <alignment horizontal="center" vertical="center" wrapText="1"/>
    </xf>
    <xf numFmtId="0" fontId="0" fillId="6" borderId="2" xfId="6" applyFont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1" fontId="25" fillId="8" borderId="32" xfId="0" applyNumberFormat="1" applyFont="1" applyFill="1" applyBorder="1" applyAlignment="1">
      <alignment horizontal="center" vertical="center"/>
    </xf>
    <xf numFmtId="0" fontId="29" fillId="6" borderId="11" xfId="6" applyFont="1" applyBorder="1" applyAlignment="1">
      <alignment horizontal="center" vertical="center"/>
    </xf>
    <xf numFmtId="0" fontId="29" fillId="6" borderId="13" xfId="6" applyFont="1" applyBorder="1" applyAlignment="1">
      <alignment horizontal="center" vertical="center"/>
    </xf>
    <xf numFmtId="0" fontId="29" fillId="6" borderId="12" xfId="6" applyFont="1" applyBorder="1" applyAlignment="1">
      <alignment horizontal="center" vertical="center"/>
    </xf>
    <xf numFmtId="0" fontId="5" fillId="6" borderId="11" xfId="6" applyBorder="1" applyAlignment="1">
      <alignment horizontal="left" vertical="top"/>
    </xf>
    <xf numFmtId="0" fontId="5" fillId="6" borderId="13" xfId="6" applyBorder="1" applyAlignment="1">
      <alignment horizontal="left" vertical="top"/>
    </xf>
    <xf numFmtId="0" fontId="5" fillId="6" borderId="12" xfId="6" applyBorder="1" applyAlignment="1">
      <alignment horizontal="left" vertical="top"/>
    </xf>
    <xf numFmtId="0" fontId="5" fillId="9" borderId="14" xfId="30" applyBorder="1" applyAlignment="1">
      <alignment horizontal="center" vertical="center" wrapText="1"/>
    </xf>
    <xf numFmtId="0" fontId="5" fillId="9" borderId="14" xfId="30" applyBorder="1" applyAlignment="1">
      <alignment horizontal="center" vertical="center"/>
    </xf>
    <xf numFmtId="0" fontId="38" fillId="5" borderId="26" xfId="27" applyFont="1" applyFill="1" applyBorder="1" applyAlignment="1">
      <alignment horizontal="center" vertical="center" wrapText="1"/>
    </xf>
    <xf numFmtId="0" fontId="38" fillId="5" borderId="27" xfId="27" applyFont="1" applyFill="1" applyBorder="1" applyAlignment="1">
      <alignment horizontal="center" vertical="center" wrapText="1"/>
    </xf>
    <xf numFmtId="0" fontId="38" fillId="5" borderId="28" xfId="27" applyFont="1" applyFill="1" applyBorder="1" applyAlignment="1">
      <alignment horizontal="center" vertical="center" wrapText="1"/>
    </xf>
    <xf numFmtId="0" fontId="38" fillId="5" borderId="29" xfId="27" applyFont="1" applyFill="1" applyBorder="1" applyAlignment="1">
      <alignment horizontal="center" vertical="center" wrapText="1"/>
    </xf>
    <xf numFmtId="0" fontId="5" fillId="6" borderId="14" xfId="6" applyBorder="1" applyAlignment="1">
      <alignment horizontal="center" vertical="center"/>
    </xf>
    <xf numFmtId="0" fontId="36" fillId="5" borderId="14" xfId="3" applyFont="1" applyFill="1" applyBorder="1" applyAlignment="1">
      <alignment horizontal="center" vertical="center" wrapText="1"/>
    </xf>
    <xf numFmtId="0" fontId="38" fillId="5" borderId="14" xfId="27" applyFont="1" applyFill="1" applyBorder="1" applyAlignment="1">
      <alignment horizontal="center" vertical="center"/>
    </xf>
    <xf numFmtId="166" fontId="0" fillId="0" borderId="0" xfId="0" applyNumberFormat="1">
      <alignment vertical="center"/>
    </xf>
  </cellXfs>
  <cellStyles count="33">
    <cellStyle name="Bad" xfId="22" builtinId="27" customBuiltin="1"/>
    <cellStyle name="Calculation" xfId="12" builtinId="22" customBuiltin="1"/>
    <cellStyle name="Calculation with Different Formula" xfId="10" xr:uid="{CA3BD723-49A8-3242-A5F7-44E7A28E2331}"/>
    <cellStyle name="Check Cell" xfId="26" builtinId="23" customBuiltin="1"/>
    <cellStyle name="Comma" xfId="4" builtinId="3" customBuiltin="1"/>
    <cellStyle name="Comma 2" xfId="32" xr:uid="{4BEE5335-D33C-41BB-8B94-FA595B32EE69}"/>
    <cellStyle name="Currency" xfId="7" builtinId="4" customBuiltin="1"/>
    <cellStyle name="Datetime Format" xfId="9" xr:uid="{AC58F9AF-899A-5446-A104-E68DA707D530}"/>
    <cellStyle name="Dollars Format" xfId="8" xr:uid="{3C28BA80-E08C-154A-979E-4A75B4EC4027}"/>
    <cellStyle name="Dropdown Input" xfId="29" xr:uid="{B054E717-D27F-4941-ADC8-2D3F6B21B145}"/>
    <cellStyle name="Explanatory Text" xfId="27" builtinId="53" customBuiltin="1"/>
    <cellStyle name="Followed Hyperlink" xfId="16" builtinId="9" customBuiltin="1"/>
    <cellStyle name="Good" xfId="21" builtinId="26" customBuiltin="1"/>
    <cellStyle name="Heading 1" xfId="13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3" builtinId="8" customBuiltin="1"/>
    <cellStyle name="Input" xfId="11" builtinId="20" customBuiltin="1"/>
    <cellStyle name="Linked Cell" xfId="25" builtinId="24" customBuiltin="1"/>
    <cellStyle name="Neutral" xfId="23" builtinId="28" customBuiltin="1"/>
    <cellStyle name="Normal" xfId="0" builtinId="0" customBuiltin="1"/>
    <cellStyle name="Normal 2" xfId="31" xr:uid="{A63D5D64-D236-4EF7-B6F0-79BF331038E3}"/>
    <cellStyle name="Note" xfId="2" builtinId="10" customBuiltin="1"/>
    <cellStyle name="Output" xfId="24" builtinId="21" customBuiltin="1"/>
    <cellStyle name="Percent" xfId="1" builtinId="5" customBuiltin="1"/>
    <cellStyle name="Table Header" xfId="15" xr:uid="{47C4E618-D249-BE47-9D60-0D8687BA135F}"/>
    <cellStyle name="Table Index" xfId="30" xr:uid="{86EEBB0A-8F70-F640-8B0B-C35FD9F7EBF8}"/>
    <cellStyle name="Table Sub-Header" xfId="6" xr:uid="{8A773EB4-50FA-2145-B61F-9621DD464D00}"/>
    <cellStyle name="Table Value" xfId="5" xr:uid="{1E689E80-41B6-3845-8C7B-7C89888B1259}"/>
    <cellStyle name="Title" xfId="17" builtinId="15" customBuiltin="1"/>
    <cellStyle name="Total" xfId="28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FED274"/>
      <color rgb="FFB3DF37"/>
      <color rgb="FF9AC431"/>
      <color rgb="FFD0FF3E"/>
      <color rgb="FFFED26A"/>
      <color rgb="FFFFD47D"/>
      <color rgb="FFFFE689"/>
      <color rgb="FFFBC453"/>
      <color rgb="FFFBCC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54428</xdr:colOff>
      <xdr:row>135</xdr:row>
      <xdr:rowOff>127000</xdr:rowOff>
    </xdr:from>
    <xdr:to>
      <xdr:col>15</xdr:col>
      <xdr:colOff>417285</xdr:colOff>
      <xdr:row>139</xdr:row>
      <xdr:rowOff>18143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77F019-23D0-4043-A61C-66957A85B230}"/>
            </a:ext>
          </a:extLst>
        </xdr:cNvPr>
        <xdr:cNvSpPr txBox="1"/>
      </xdr:nvSpPr>
      <xdr:spPr>
        <a:xfrm>
          <a:off x="16751753" y="22034500"/>
          <a:ext cx="4353832" cy="500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AFLEET Single short-haul has 0 HFCV cost</a:t>
          </a:r>
        </a:p>
      </xdr:txBody>
    </xdr:sp>
    <xdr:clientData/>
  </xdr:twoCellAnchor>
  <xdr:twoCellAnchor>
    <xdr:from>
      <xdr:col>2</xdr:col>
      <xdr:colOff>2212975</xdr:colOff>
      <xdr:row>48</xdr:row>
      <xdr:rowOff>34925</xdr:rowOff>
    </xdr:from>
    <xdr:to>
      <xdr:col>2</xdr:col>
      <xdr:colOff>5800725</xdr:colOff>
      <xdr:row>71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EAABFAA-42C3-4408-854E-2BC8A07D385E}"/>
            </a:ext>
          </a:extLst>
        </xdr:cNvPr>
        <xdr:cNvSpPr/>
      </xdr:nvSpPr>
      <xdr:spPr>
        <a:xfrm>
          <a:off x="3736975" y="8397875"/>
          <a:ext cx="3587750" cy="36226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 this section, we calculate the reduction in GHGs attributed to clean power generation. We assume the facilities operate at 50% capacity in 2025 and are fully producing from 2026 onwards</a:t>
          </a:r>
          <a:r>
            <a:rPr lang="en-US" sz="1100" baseline="0"/>
            <a:t> (can be changed in rows 59:62), and that we avoid emissions at the rate consistent with a modern CCGT</a:t>
          </a:r>
        </a:p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85</xdr:row>
      <xdr:rowOff>0</xdr:rowOff>
    </xdr:from>
    <xdr:to>
      <xdr:col>16</xdr:col>
      <xdr:colOff>650875</xdr:colOff>
      <xdr:row>108</xdr:row>
      <xdr:rowOff>111125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75390C-7427-4922-971A-2A040434F642}"/>
            </a:ext>
          </a:extLst>
        </xdr:cNvPr>
        <xdr:cNvSpPr/>
      </xdr:nvSpPr>
      <xdr:spPr>
        <a:xfrm>
          <a:off x="17468850" y="14287500"/>
          <a:ext cx="4594225" cy="36163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In this section, we calculate the reduction in GHGs and pollutants associated with EVSE and H2SE.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We use refueling station cost data from NMED.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We use EV and H2 vehicle costs from AFLEET (these are used to prorate the share of GHGs which are attributed to the charger vs the vehicle)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We assume the electricity is 0 carbon, but the hydrogen is not - the carbon intensity of hydrogen can be input in row 121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The cell blocks below are split into a calculation for EV chargers and a calculation for H2 chargers.</a:t>
          </a:r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 baseline="0"/>
        </a:p>
        <a:p>
          <a:pPr algn="l"/>
          <a:endParaRPr lang="en-US" sz="1100"/>
        </a:p>
      </xdr:txBody>
    </xdr:sp>
    <xdr:clientData/>
  </xdr:twoCellAnchor>
  <xdr:twoCellAnchor>
    <xdr:from>
      <xdr:col>5</xdr:col>
      <xdr:colOff>1914525</xdr:colOff>
      <xdr:row>316</xdr:row>
      <xdr:rowOff>92075</xdr:rowOff>
    </xdr:from>
    <xdr:to>
      <xdr:col>8</xdr:col>
      <xdr:colOff>76200</xdr:colOff>
      <xdr:row>325</xdr:row>
      <xdr:rowOff>15875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27F4A9E-6A08-48D6-8F6E-BAF1C0B60249}"/>
            </a:ext>
          </a:extLst>
        </xdr:cNvPr>
        <xdr:cNvSpPr/>
      </xdr:nvSpPr>
      <xdr:spPr>
        <a:xfrm>
          <a:off x="13230225" y="49679225"/>
          <a:ext cx="3009900" cy="1295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Used the ratio of 1 H2</a:t>
          </a:r>
          <a:r>
            <a:rPr lang="en-US" sz="1100" baseline="0"/>
            <a:t> charger-lane over cost of (charger-lane + 1 combo long-haul truck) as proxy for share of benefits for all types of H2 trucks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Rationale: short and long combo are similar, there is no single unit truck data</a:t>
          </a:r>
        </a:p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ofys.sharepoint.com/sites/S052/208798/WorkEnvironment/NYSERDA%20NYS%20datase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threesf.sharepoint.com/sites/ExelonCarbonNeutral/Shared%20Documents/General/Analysis/DACCS%20Process%20Energy%20an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 requests"/>
      <sheetName val="Tool"/>
      <sheetName val="Tool_Calc"/>
      <sheetName val="Proc_Emis_Sources"/>
      <sheetName val="Energy_Cost_&amp;_EF"/>
      <sheetName val="CCUS_Data"/>
      <sheetName val="CCUS_Input_Data---&gt;"/>
      <sheetName val="CC_Energy_Calc"/>
      <sheetName val="Enthal_Calc"/>
      <sheetName val="Sup_Calc"/>
      <sheetName val="Emis_Datasets---&gt;"/>
      <sheetName val="Merge_Emis_Sources"/>
      <sheetName val="NYS_Emis_Inventory"/>
      <sheetName val="EPA_Emis_Database"/>
      <sheetName val="Admin"/>
      <sheetName val="Old data emission mapping"/>
      <sheetName val="Admin_SIC"/>
      <sheetName val="Capture cost"/>
      <sheetName val="Emissions split 2015"/>
      <sheetName val="CO2 Storage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puts"/>
      <sheetName val="BECCS Negative Emissions"/>
      <sheetName val="NAS Report"/>
      <sheetName val="T&amp;S Cost and Potential"/>
      <sheetName val="DAC Cost and Energy Requirement"/>
      <sheetName val="Industrial CCS Costs"/>
      <sheetName val="DAC Model"/>
      <sheetName val="Navigant - datasheet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E3">
  <a:themeElements>
    <a:clrScheme name="E3">
      <a:dk1>
        <a:sysClr val="windowText" lastClr="000000"/>
      </a:dk1>
      <a:lt1>
        <a:sysClr val="window" lastClr="FFFFFF"/>
      </a:lt1>
      <a:dk2>
        <a:srgbClr val="315361"/>
      </a:dk2>
      <a:lt2>
        <a:srgbClr val="EEECE1"/>
      </a:lt2>
      <a:accent1>
        <a:srgbClr val="034E6E"/>
      </a:accent1>
      <a:accent2>
        <a:srgbClr val="AF7E00"/>
      </a:accent2>
      <a:accent3>
        <a:srgbClr val="AF2200"/>
      </a:accent3>
      <a:accent4>
        <a:srgbClr val="007E33"/>
      </a:accent4>
      <a:accent5>
        <a:srgbClr val="AF5D00"/>
      </a:accent5>
      <a:accent6>
        <a:srgbClr val="0A1978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ct.energy.gov/fuel-conversion-factor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epact.energy.gov/fuel-conversion-factors" TargetMode="External"/><Relationship Id="rId1" Type="http://schemas.openxmlformats.org/officeDocument/2006/relationships/hyperlink" Target="https://www.eia.gov/environment/emissions/co2_vol_mass.php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epact.energy.gov/fuel-conversion-factors" TargetMode="External"/><Relationship Id="rId4" Type="http://schemas.openxmlformats.org/officeDocument/2006/relationships/hyperlink" Target="https://www.eia.gov/environment/emissions/co2_vol_mass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eia.gov/environment/emissions/co2_vol_mass.php" TargetMode="External"/><Relationship Id="rId1" Type="http://schemas.openxmlformats.org/officeDocument/2006/relationships/hyperlink" Target="https://www.fhwa.dot.gov/policyinformation/statistics/2021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housingnm.org/home-repair-and-energy-efficiency/energymart-weatherization-assistance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18B8-8052-0F41-BDB1-0A082F8D9E39}">
  <sheetPr codeName="Sheet2">
    <tabColor theme="7" tint="0.79998168889431442"/>
  </sheetPr>
  <dimension ref="A1:R22"/>
  <sheetViews>
    <sheetView zoomScale="90" zoomScaleNormal="90" workbookViewId="0">
      <selection activeCell="F3" sqref="F3"/>
    </sheetView>
  </sheetViews>
  <sheetFormatPr defaultColWidth="8.5703125" defaultRowHeight="12" x14ac:dyDescent="0.2"/>
  <cols>
    <col min="1" max="1" width="12.42578125" style="11" customWidth="1"/>
    <col min="2" max="2" width="40.85546875" style="11" customWidth="1"/>
    <col min="3" max="3" width="20.85546875" style="11" bestFit="1" customWidth="1"/>
    <col min="4" max="10" width="21.85546875" style="72" customWidth="1"/>
    <col min="11" max="11" width="27" style="11" customWidth="1"/>
    <col min="12" max="12" width="25.42578125" style="11" customWidth="1"/>
    <col min="13" max="13" width="28.5703125" style="11" bestFit="1" customWidth="1"/>
    <col min="14" max="14" width="17.5703125" style="11" customWidth="1"/>
    <col min="15" max="15" width="16.5703125" style="11" customWidth="1"/>
    <col min="16" max="16" width="14.5703125" style="11" customWidth="1"/>
    <col min="17" max="17" width="30.140625" style="11" customWidth="1"/>
    <col min="18" max="16384" width="8.5703125" style="11"/>
  </cols>
  <sheetData>
    <row r="1" spans="1:18" ht="15" x14ac:dyDescent="0.2">
      <c r="G1" s="194" t="s">
        <v>466</v>
      </c>
      <c r="H1" s="194"/>
      <c r="I1" s="194"/>
      <c r="J1" s="194"/>
    </row>
    <row r="2" spans="1:18" ht="45" x14ac:dyDescent="0.2">
      <c r="A2" s="169" t="s">
        <v>0</v>
      </c>
      <c r="B2" s="170" t="s">
        <v>1</v>
      </c>
      <c r="C2" s="170" t="s">
        <v>2</v>
      </c>
      <c r="D2" s="73" t="s">
        <v>3</v>
      </c>
      <c r="E2" s="73" t="s">
        <v>462</v>
      </c>
      <c r="F2" s="73" t="s">
        <v>463</v>
      </c>
      <c r="G2" s="73" t="s">
        <v>47</v>
      </c>
      <c r="H2" s="73" t="s">
        <v>49</v>
      </c>
      <c r="I2" s="73" t="s">
        <v>293</v>
      </c>
      <c r="J2" s="73" t="s">
        <v>50</v>
      </c>
      <c r="K2" s="51" t="s">
        <v>4</v>
      </c>
      <c r="L2" s="51" t="s">
        <v>5</v>
      </c>
      <c r="N2" s="13"/>
      <c r="P2" s="12"/>
      <c r="Q2" s="12"/>
      <c r="R2" s="12"/>
    </row>
    <row r="3" spans="1:18" ht="50.1" customHeight="1" x14ac:dyDescent="0.2">
      <c r="A3" s="50">
        <v>1</v>
      </c>
      <c r="B3" s="160" t="s">
        <v>6</v>
      </c>
      <c r="C3" s="171" t="s">
        <v>7</v>
      </c>
      <c r="D3" s="74">
        <f>'I-40 Tradeport'!H11</f>
        <v>21902.939449431549</v>
      </c>
      <c r="E3" s="167">
        <f>'I-40 Tradeport'!F11/1000000</f>
        <v>8.6547771533104306E-2</v>
      </c>
      <c r="F3" s="166">
        <f>'I-40 Tradeport'!G11/1000000</f>
        <v>1.114966016473486</v>
      </c>
      <c r="G3" s="75">
        <f>'I-40 Tradeport'!E34</f>
        <v>1862.722593379953</v>
      </c>
      <c r="H3" s="166">
        <f>'I-40 Tradeport'!E36</f>
        <v>15.765450364285609</v>
      </c>
      <c r="I3" s="166">
        <f>'I-40 Tradeport'!E38</f>
        <v>7.3033322482029552</v>
      </c>
      <c r="J3" s="166">
        <f>'I-40 Tradeport'!E37</f>
        <v>79.066759420011465</v>
      </c>
      <c r="K3" s="52" t="str">
        <f>_xlfn.CONCAT('I-40 Tradeport'!H33:H38)</f>
        <v>13.2 tons CO, 21.8 tons NOx, 0.2 tons PM10, 0.2 tons PM2.5, 0.9 tons VOC, 0.1 tons SOx</v>
      </c>
      <c r="L3" s="52" t="str">
        <f>_xlfn.CONCAT('I-40 Tradeport'!F33:F38)</f>
        <v>1118.4 tons CO, 1862.7 tons NOx, 17.2 tons PM10, 15.8 tons PM2.5, 79.1 tons VOC, 7.3 tons SOx</v>
      </c>
      <c r="M3" s="155"/>
      <c r="N3" s="183"/>
    </row>
    <row r="4" spans="1:18" ht="50.1" customHeight="1" x14ac:dyDescent="0.2">
      <c r="A4" s="50">
        <v>2</v>
      </c>
      <c r="B4" s="160" t="s">
        <v>8</v>
      </c>
      <c r="C4" s="171" t="s">
        <v>7</v>
      </c>
      <c r="D4" s="74">
        <f>SUM('Clean Truck Incentive Program'!G9:G15)</f>
        <v>14867.460331336972</v>
      </c>
      <c r="E4" s="166">
        <f>'Clean Truck Incentive Program'!J9/1000000</f>
        <v>7.4337301656684854E-2</v>
      </c>
      <c r="F4" s="166">
        <f>'Clean Truck Incentive Program'!K9/1000000</f>
        <v>0.22301190497005458</v>
      </c>
      <c r="G4" s="75">
        <f>'Clean Truck Incentive Program'!T65</f>
        <v>200.13078610049317</v>
      </c>
      <c r="H4" s="166">
        <f>'Clean Truck Incentive Program'!T67</f>
        <v>1.9669089653675447</v>
      </c>
      <c r="I4" s="166">
        <f>'Clean Truck Incentive Program'!T69</f>
        <v>1.7547267020534312</v>
      </c>
      <c r="J4" s="166">
        <f>'Clean Truck Incentive Program'!T68</f>
        <v>26.903310399649413</v>
      </c>
      <c r="K4" s="52" t="str">
        <f>_xlfn.CONCAT('Clean Truck Incentive Program'!Q64:Q69)</f>
        <v>18.2 tons/yr CO, 13.3 tons/yr NOx, 0.2 tons/yr PM10, 0.1 tons/yr PM2.5, 1.8 tons/yr VOC, 0.1 tons/yr SOx</v>
      </c>
      <c r="L4" s="52" t="str">
        <f>_xlfn.CONCAT('Clean Truck Incentive Program'!R64:R69)</f>
        <v>272.9 tons CO, 200.1 tons NOx, 2.5 tons PM10, 2 tons PM2.5, 26.9 tons VOC, 1.8 tons SOx</v>
      </c>
      <c r="N4" s="183"/>
    </row>
    <row r="5" spans="1:18" ht="50.1" customHeight="1" x14ac:dyDescent="0.2">
      <c r="A5" s="112" t="s">
        <v>9</v>
      </c>
      <c r="B5" s="172" t="s">
        <v>10</v>
      </c>
      <c r="C5" s="173" t="s">
        <v>7</v>
      </c>
      <c r="D5" s="113">
        <f>SUM('ECO Schools - Buses'!G9:G10)</f>
        <v>1756.5392954974247</v>
      </c>
      <c r="E5" s="190">
        <f>SUM('ECO Schools - Buses'!E9:E10)/1000000</f>
        <v>8.7826964774871223E-3</v>
      </c>
      <c r="F5" s="190">
        <f>SUM('ECO Schools - Buses'!F9:F10)/1000000</f>
        <v>2.1078471545969098E-2</v>
      </c>
      <c r="G5" s="190"/>
      <c r="H5" s="190"/>
      <c r="I5" s="190"/>
      <c r="J5" s="190"/>
      <c r="K5" s="114" t="str">
        <f>_xlfn.CONCAT('ECO Schools - Buses'!G33:G38)</f>
        <v>1.2 tons/yr CO, 2.1 tons/yr NOx, 0 tons/yr PM10, 0 tons/yr PM2.5, 0.1 tons/yr VOC, 0 tons/yr SOx</v>
      </c>
      <c r="L5" s="114" t="str">
        <f>_xlfn.CONCAT('ECO Schools - Buses'!H33:H38)</f>
        <v>14.6 tons CO, 25.5 tons NOx, 0.2 tons PM10, 0.2 tons PM2.5, 1.3 tons VOC, 0.2 tons SOx</v>
      </c>
      <c r="N5" s="13"/>
      <c r="P5" s="12"/>
      <c r="Q5" s="12"/>
      <c r="R5" s="12"/>
    </row>
    <row r="6" spans="1:18" ht="50.1" customHeight="1" x14ac:dyDescent="0.2">
      <c r="A6" s="112" t="s">
        <v>11</v>
      </c>
      <c r="B6" s="172" t="s">
        <v>12</v>
      </c>
      <c r="C6" s="173" t="s">
        <v>13</v>
      </c>
      <c r="D6" s="113">
        <f>'ECO Schools - Buildings'!H12</f>
        <v>3288.85815</v>
      </c>
      <c r="E6" s="190">
        <f>'ECO Schools - Buildings'!F12/1000000</f>
        <v>1.644429075E-2</v>
      </c>
      <c r="F6" s="189">
        <f>'ECO Schools - Buildings'!G12/1000000</f>
        <v>8.2221453750000006E-2</v>
      </c>
      <c r="G6" s="189"/>
      <c r="H6" s="189"/>
      <c r="I6" s="189"/>
      <c r="J6" s="189"/>
      <c r="K6" s="114" t="str">
        <f>_xlfn.CONCAT('ECO Schools - Buildings'!E32:E36)</f>
        <v>0 tons/yr NH3, 1.2 tons/yr NOx, 0 tons/yr PM2.5, 0 tons/yr VOC, 0.1 tons/yr SO2</v>
      </c>
      <c r="L6" s="114" t="str">
        <f>_xlfn.CONCAT('ECO Schools - Buildings'!F32:F36)</f>
        <v>0.1 tons NH3, 30.1 tons NOx, 0.1 tons PM2.5, 0.2 tons VOC, 1.7 tons SO2</v>
      </c>
      <c r="N6" s="13"/>
      <c r="P6" s="12"/>
      <c r="Q6" s="12"/>
      <c r="R6" s="12"/>
    </row>
    <row r="7" spans="1:18" ht="50.1" customHeight="1" x14ac:dyDescent="0.2">
      <c r="A7" s="50">
        <v>3</v>
      </c>
      <c r="B7" s="160" t="s">
        <v>14</v>
      </c>
      <c r="C7" s="171" t="s">
        <v>15</v>
      </c>
      <c r="D7" s="74">
        <f>SUM(D5:D6)</f>
        <v>5045.397445497425</v>
      </c>
      <c r="E7" s="167">
        <f>SUM(E5:E6)</f>
        <v>2.5226987227487122E-2</v>
      </c>
      <c r="F7" s="166">
        <f>SUM(F5:F6)</f>
        <v>0.1032999252959691</v>
      </c>
      <c r="G7" s="166">
        <f>'ECO Schools - Buses'!O35</f>
        <v>55.567204757731169</v>
      </c>
      <c r="H7" s="166">
        <f>'ECO Schools - Buses'!O37</f>
        <v>0.29715249483583195</v>
      </c>
      <c r="I7" s="166">
        <f>'ECO Schools - Buses'!O39</f>
        <v>1.8544203131607804</v>
      </c>
      <c r="J7" s="166">
        <f>'ECO Schools - Buses'!O38</f>
        <v>1.4601776931416133</v>
      </c>
      <c r="K7" s="108" t="str">
        <f>_xlfn.CONCAT('ECO Schools - Buses'!P33:P39)</f>
        <v>0 tons/yr NH3, 1.2 tons/yr CO, 3.3 tons/yr NOx, 0 tons/yr PM10, 0 tons/yr PM2.5, 0.1 tons/yr VOC, 0.1 tons/yr SOx</v>
      </c>
      <c r="L7" s="52" t="str">
        <f>_xlfn.CONCAT('ECO Schools - Buses'!Q33:Q39)</f>
        <v>0.1 tons NH3, 14.6 tons CO, 55.6 tons NOx, 0.2 tons PM10, 0.3 tons PM2.5, 1.5 tons VOC, 1.9 tons SOx</v>
      </c>
      <c r="N7" s="13"/>
      <c r="P7" s="12"/>
      <c r="Q7" s="12"/>
      <c r="R7" s="12"/>
    </row>
    <row r="8" spans="1:18" ht="50.1" customHeight="1" x14ac:dyDescent="0.2">
      <c r="A8" s="76">
        <v>4</v>
      </c>
      <c r="B8" s="174" t="s">
        <v>16</v>
      </c>
      <c r="C8" s="175" t="s">
        <v>7</v>
      </c>
      <c r="D8" s="78">
        <f>'Community Mobility'!D26</f>
        <v>423596.78999999951</v>
      </c>
      <c r="E8" s="168">
        <f>'Community Mobility'!D24/1000000</f>
        <v>1.2707903699999932</v>
      </c>
      <c r="F8" s="168">
        <f>'Community Mobility'!D25/1000000</f>
        <v>23.08602505500005</v>
      </c>
      <c r="G8" s="78">
        <f>'Community Mobility'!D45</f>
        <v>31593.649999999994</v>
      </c>
      <c r="H8" s="78">
        <f>'Community Mobility'!D58</f>
        <v>828.12749999999414</v>
      </c>
      <c r="I8" s="78">
        <f>'Community Mobility'!D85</f>
        <v>151.23749999999973</v>
      </c>
      <c r="J8" s="78">
        <f>'Community Mobility'!D98</f>
        <v>23069.849999999977</v>
      </c>
      <c r="K8" s="79" t="str">
        <f>_xlfn.CONCAT('Community Mobility'!E46,'Community Mobility'!E59,'Community Mobility'!E72,'Community Mobility'!E86,'Community Mobility'!E99)</f>
        <v>579.7 tons/yr NOx, 15.2 tons/yr PM2.5, 40.5 tons/yr PM10, 2.8 tons/yr SO2, 423.3 tons/yr VOC</v>
      </c>
      <c r="L8" s="79" t="str">
        <f>_xlfn.CONCAT('Community Mobility'!E45,'Community Mobility'!E58,'Community Mobility'!E71,'Community Mobility'!E85,'Community Mobility'!E98)</f>
        <v>31593.7 tons NOx, 828.1 tons PM2.5, 2205.1 tons PM10, 151.2 tons SO2, 23069.9 tons VOC</v>
      </c>
      <c r="N8" s="13"/>
      <c r="P8" s="12"/>
      <c r="Q8" s="12"/>
      <c r="R8" s="12"/>
    </row>
    <row r="9" spans="1:18" ht="49.5" customHeight="1" x14ac:dyDescent="0.2">
      <c r="A9" s="77">
        <v>5</v>
      </c>
      <c r="B9" s="77" t="s">
        <v>17</v>
      </c>
      <c r="C9" s="77" t="s">
        <v>18</v>
      </c>
      <c r="D9" s="176">
        <f>'Methane Response Program'!D25</f>
        <v>10169050.324062474</v>
      </c>
      <c r="E9" s="177">
        <f>'Methane Response Program'!D23/1000000</f>
        <v>41.947332586757689</v>
      </c>
      <c r="F9" s="177">
        <f>'Methane Response Program'!D24/1000000</f>
        <v>245.32833906800769</v>
      </c>
      <c r="G9" s="176">
        <f>'Methane Response Program'!D60</f>
        <v>120950.46779068466</v>
      </c>
      <c r="H9" s="177">
        <v>0</v>
      </c>
      <c r="I9" s="177">
        <v>0</v>
      </c>
      <c r="J9" s="176">
        <f>'Methane Response Program'!D63</f>
        <v>524356.05760031496</v>
      </c>
      <c r="K9" s="178" t="str">
        <f>_xlfn.CONCAT('Methane Response Program'!E61,'Methane Response Program'!E64)</f>
        <v>5013.5 tons/yr NOx, 21735 tons/yr VOC</v>
      </c>
      <c r="L9" s="178" t="str">
        <f>_xlfn.CONCAT('Methane Response Program'!E60,'Methane Response Program'!E63)</f>
        <v>120950.5 tons NOx, 524356.1 tons VOC</v>
      </c>
    </row>
    <row r="10" spans="1:18" ht="63" customHeight="1" x14ac:dyDescent="0.2">
      <c r="A10" s="50">
        <v>6</v>
      </c>
      <c r="B10" s="160" t="s">
        <v>19</v>
      </c>
      <c r="C10" s="171" t="s">
        <v>13</v>
      </c>
      <c r="D10" s="74">
        <f>'Pre-Weatherization'!G8</f>
        <v>389.22300000000001</v>
      </c>
      <c r="E10" s="186">
        <f>'Pre-Weatherization'!E8/1000000</f>
        <v>1.946115E-3</v>
      </c>
      <c r="F10" s="188">
        <f>'Pre-Weatherization'!F8/1000000</f>
        <v>9.730575E-3</v>
      </c>
      <c r="G10" s="187">
        <f>'Pre-Weatherization'!G27</f>
        <v>8.6490468779249259</v>
      </c>
      <c r="H10" s="188">
        <f>'Pre-Weatherization'!G28</f>
        <v>3.71909015750772E-2</v>
      </c>
      <c r="I10" s="187">
        <f>'Pre-Weatherization'!G30</f>
        <v>0.47569757828587061</v>
      </c>
      <c r="J10" s="188">
        <f>'Pre-Weatherization'!G29</f>
        <v>5.1894281267549663E-2</v>
      </c>
      <c r="K10" s="52" t="str">
        <f>_xlfn.CONCAT('Pre-Weatherization'!E26:E30)</f>
        <v>0 tons/yr NH3, 0.3 tons/yr NOx, 0 tons/yr PM2.5, 0 tons/yr VOC, 0 tons/yr SO2</v>
      </c>
      <c r="L10" s="52" t="str">
        <f>_xlfn.CONCAT('Pre-Weatherization'!F26:F30)</f>
        <v>0 tons NH3, 8.6 tons NOx, 0 tons PM2.5, 0.1 tons VOC, 0.5 tons SO2</v>
      </c>
      <c r="N10" s="13"/>
      <c r="P10" s="12"/>
      <c r="Q10" s="12"/>
      <c r="R10" s="12"/>
    </row>
    <row r="11" spans="1:18" ht="50.1" customHeight="1" x14ac:dyDescent="0.2">
      <c r="A11" s="137">
        <v>7</v>
      </c>
      <c r="B11" s="179" t="s">
        <v>20</v>
      </c>
      <c r="C11" s="180" t="s">
        <v>13</v>
      </c>
      <c r="D11" s="157">
        <f>'CEED Block Grants'!G9</f>
        <v>13320.878505400913</v>
      </c>
      <c r="E11" s="182">
        <f>'CEED Block Grants'!E9/1000000</f>
        <v>3.9429800375986708E-2</v>
      </c>
      <c r="F11" s="181">
        <f>'CEED Block Grants'!F9/1000000</f>
        <v>0.30584737048400495</v>
      </c>
      <c r="G11" s="158">
        <f>'CEED Block Grants'!G30</f>
        <v>126.11183512365109</v>
      </c>
      <c r="H11" s="181">
        <f>'CEED Block Grants'!G31</f>
        <v>0.54228089103169996</v>
      </c>
      <c r="I11" s="181">
        <f>'CEED Block Grants'!G33</f>
        <v>6.9361509318008059</v>
      </c>
      <c r="J11" s="181">
        <f>'CEED Block Grants'!G32</f>
        <v>0.75667101074190823</v>
      </c>
      <c r="K11" s="159" t="str">
        <f>_xlfn.CONCAT('CEED Block Grants'!E29:E33)</f>
        <v>0 tons/yr NH3, 5.5 tons/yr NOx, 0 tons/yr PM2.5, 0 tons/yr VOC, 0.3 tons/yr SO2</v>
      </c>
      <c r="L11" s="159" t="str">
        <f>_xlfn.CONCAT('CEED Block Grants'!F29:F33)</f>
        <v>0.6 tons NH3, 126.1 tons NOx, 0.5 tons PM2.5, 0.8 tons VOC, 6.9 tons SO2</v>
      </c>
      <c r="N11" s="13"/>
      <c r="P11" s="12"/>
      <c r="Q11" s="12"/>
      <c r="R11" s="12"/>
    </row>
    <row r="12" spans="1:18" ht="50.1" customHeight="1" x14ac:dyDescent="0.2">
      <c r="A12" s="160">
        <v>8</v>
      </c>
      <c r="B12" s="171" t="s">
        <v>464</v>
      </c>
      <c r="C12" s="171" t="s">
        <v>13</v>
      </c>
      <c r="D12" s="74" t="s">
        <v>465</v>
      </c>
      <c r="E12" s="167" t="s">
        <v>465</v>
      </c>
      <c r="F12" s="166" t="s">
        <v>465</v>
      </c>
      <c r="G12" s="166" t="s">
        <v>465</v>
      </c>
      <c r="H12" s="166" t="s">
        <v>465</v>
      </c>
      <c r="I12" s="166" t="s">
        <v>465</v>
      </c>
      <c r="J12" s="166" t="s">
        <v>465</v>
      </c>
      <c r="K12" s="52" t="s">
        <v>465</v>
      </c>
      <c r="L12" s="52" t="s">
        <v>465</v>
      </c>
      <c r="N12" s="13"/>
      <c r="P12" s="12"/>
      <c r="Q12" s="12"/>
      <c r="R12" s="12"/>
    </row>
    <row r="13" spans="1:18" ht="63" customHeight="1" x14ac:dyDescent="0.2">
      <c r="A13" s="160">
        <v>9</v>
      </c>
      <c r="B13" s="160" t="s">
        <v>456</v>
      </c>
      <c r="C13" s="171" t="s">
        <v>461</v>
      </c>
      <c r="D13" s="74">
        <f>'Clean and Resilient Energy'!F4</f>
        <v>6090.651211399565</v>
      </c>
      <c r="E13" s="167">
        <f>'Clean and Resilient Energy'!D4/1000000</f>
        <v>3.0453256056997825E-2</v>
      </c>
      <c r="F13" s="166">
        <f>'Clean and Resilient Energy'!E4/1000000</f>
        <v>0.15226628028498912</v>
      </c>
      <c r="G13" s="75">
        <f>'Clean and Resilient Energy'!F10</f>
        <v>156.02934085863865</v>
      </c>
      <c r="H13" s="166">
        <f>'Clean and Resilient Energy'!F11</f>
        <v>9.1781965210963907</v>
      </c>
      <c r="I13" s="75">
        <f>'Clean and Resilient Energy'!F12</f>
        <v>156.02934085863865</v>
      </c>
      <c r="J13" s="166">
        <v>0</v>
      </c>
      <c r="K13" s="52" t="str">
        <f>_xlfn.CONCAT('Clean and Resilient Energy'!D10:D12)</f>
        <v>6.2 tons/yr NOx, 0.4 tons/yr PM2.5, 6.2 tons/yr SO2</v>
      </c>
      <c r="L13" s="52" t="str">
        <f>_xlfn.CONCAT('Clean and Resilient Energy'!E10:E12)</f>
        <v>156 tons NOx, 9.2 tons PM2.5, 156 tons SO2</v>
      </c>
      <c r="N13" s="13"/>
      <c r="P13" s="12"/>
      <c r="Q13" s="12"/>
      <c r="R13" s="12"/>
    </row>
    <row r="14" spans="1:18" ht="72" customHeight="1" x14ac:dyDescent="0.2">
      <c r="A14" s="77">
        <v>10</v>
      </c>
      <c r="B14" s="77" t="s">
        <v>457</v>
      </c>
      <c r="C14" s="77" t="s">
        <v>460</v>
      </c>
      <c r="D14" s="176">
        <f>E14/5</f>
        <v>9.9100000000000013E-4</v>
      </c>
      <c r="E14" s="185">
        <f>4955/1000000</f>
        <v>4.9550000000000002E-3</v>
      </c>
      <c r="F14" s="184">
        <f>24476/1000000</f>
        <v>2.4476000000000001E-2</v>
      </c>
      <c r="G14" s="77" t="s">
        <v>459</v>
      </c>
      <c r="H14" s="77" t="s">
        <v>459</v>
      </c>
      <c r="I14" s="77" t="s">
        <v>459</v>
      </c>
      <c r="J14" s="77" t="s">
        <v>459</v>
      </c>
      <c r="K14" s="77" t="s">
        <v>459</v>
      </c>
      <c r="L14" s="77" t="s">
        <v>459</v>
      </c>
    </row>
    <row r="15" spans="1:18" ht="80.25" customHeight="1" x14ac:dyDescent="0.2">
      <c r="A15" s="193" t="s">
        <v>374</v>
      </c>
      <c r="B15" s="193"/>
      <c r="C15" s="193"/>
      <c r="D15" s="161">
        <f>SUM(D3:D4,D7:D14)</f>
        <v>10654263.66499654</v>
      </c>
      <c r="E15" s="191">
        <f>SUM(E3:E4,E7:E14)</f>
        <v>43.481019188607952</v>
      </c>
      <c r="F15" s="161">
        <f>SUM(F3:F4,F7:F14)</f>
        <v>270.34796219551623</v>
      </c>
      <c r="G15" s="161">
        <f t="shared" ref="G15:J15" si="0">SUM(G3:G4,G7:G14)</f>
        <v>154953.32859778302</v>
      </c>
      <c r="H15" s="161">
        <f t="shared" si="0"/>
        <v>855.91468013818633</v>
      </c>
      <c r="I15" s="161">
        <f t="shared" si="0"/>
        <v>325.59116863214217</v>
      </c>
      <c r="J15" s="161">
        <f t="shared" si="0"/>
        <v>547534.14641311974</v>
      </c>
      <c r="K15" s="162" t="str">
        <f>_xlfn.CONCAT('CAP totals'!K4:K10)</f>
        <v>0 tons/yr NH3, 19.4 tons/yr CO, 5615.7 tons/yr NOx, 40.6 tons/yr PM10, 15.4 tons/yr PM2.5, 22160.2 tons/yr VOC, 3.3 tons/yr SOx</v>
      </c>
      <c r="L15" s="162" t="str">
        <f>_xlfn.CONCAT('CAP totals'!K16:K22)</f>
        <v>0.8 tons NH3, 287.5 tons CO, 152934.6 tons NOx, 2207.7 tons PM10, 831 tons PM2.5, 547455.1 tons VOC, 162.3 tons SOx</v>
      </c>
      <c r="N15" s="13"/>
      <c r="P15" s="12"/>
      <c r="Q15" s="12"/>
      <c r="R15" s="12"/>
    </row>
    <row r="17" spans="2:10" ht="15" x14ac:dyDescent="0.2">
      <c r="B17" s="14"/>
      <c r="D17" s="149"/>
      <c r="E17" s="149"/>
      <c r="F17" s="149"/>
      <c r="G17" s="149"/>
      <c r="H17" s="149"/>
      <c r="I17" s="149"/>
      <c r="J17" s="149"/>
    </row>
    <row r="20" spans="2:10" x14ac:dyDescent="0.2">
      <c r="B20" s="70"/>
    </row>
    <row r="21" spans="2:10" x14ac:dyDescent="0.2">
      <c r="B21" s="69"/>
    </row>
    <row r="22" spans="2:10" x14ac:dyDescent="0.2">
      <c r="B22" s="69"/>
    </row>
  </sheetData>
  <sheetProtection algorithmName="SHA-512" hashValue="Cpvb0plUNzna/AUHvrVFRE2085nzVXPM4fMnIoCFSyFSu8b4w+wRwn32pvhDLFPUxOoWj9/4bZX4fQOJ17j2EQ==" saltValue="0AktPJwhRLM/vbQ3tLicxw==" spinCount="100000" sheet="1" objects="1" scenarios="1"/>
  <mergeCells count="2">
    <mergeCell ref="A15:C15"/>
    <mergeCell ref="G1:J1"/>
  </mergeCells>
  <pageMargins left="0.7" right="0.7" top="0.75" bottom="0.75" header="0.3" footer="0.3"/>
  <pageSetup orientation="landscape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6959-345C-4160-A997-4D83533974C0}">
  <sheetPr>
    <tabColor theme="4" tint="0.79998168889431442"/>
  </sheetPr>
  <dimension ref="A4:AJ476"/>
  <sheetViews>
    <sheetView showGridLines="0" topLeftCell="C1" zoomScaleNormal="100" workbookViewId="0">
      <selection activeCell="G56" sqref="G56"/>
    </sheetView>
  </sheetViews>
  <sheetFormatPr defaultColWidth="11.42578125" defaultRowHeight="12" x14ac:dyDescent="0.2"/>
  <cols>
    <col min="3" max="3" width="89.42578125" bestFit="1" customWidth="1"/>
    <col min="4" max="4" width="38.42578125" bestFit="1" customWidth="1"/>
    <col min="5" max="5" width="19" customWidth="1"/>
    <col min="6" max="6" width="29.140625" bestFit="1" customWidth="1"/>
    <col min="7" max="7" width="26" customWidth="1"/>
    <col min="8" max="8" width="31.140625" customWidth="1"/>
    <col min="9" max="9" width="8" customWidth="1"/>
    <col min="10" max="10" width="11.5703125" customWidth="1"/>
    <col min="11" max="12" width="8" customWidth="1"/>
    <col min="13" max="13" width="10.5703125" customWidth="1"/>
    <col min="14" max="30" width="10.85546875" bestFit="1" customWidth="1"/>
  </cols>
  <sheetData>
    <row r="4" spans="4:8" x14ac:dyDescent="0.2">
      <c r="D4" t="s">
        <v>21</v>
      </c>
    </row>
    <row r="6" spans="4:8" ht="12.75" x14ac:dyDescent="0.2">
      <c r="D6" s="80" t="s">
        <v>22</v>
      </c>
      <c r="E6" s="80"/>
      <c r="F6" s="80"/>
      <c r="G6" s="80"/>
      <c r="H6" s="80"/>
    </row>
    <row r="7" spans="4:8" ht="24" x14ac:dyDescent="0.2">
      <c r="D7" s="4"/>
      <c r="E7" s="7" t="s">
        <v>23</v>
      </c>
      <c r="F7" s="7" t="s">
        <v>24</v>
      </c>
      <c r="G7" s="7" t="s">
        <v>25</v>
      </c>
      <c r="H7" s="105" t="s">
        <v>26</v>
      </c>
    </row>
    <row r="8" spans="4:8" x14ac:dyDescent="0.2">
      <c r="D8" s="6" t="s">
        <v>27</v>
      </c>
      <c r="E8" s="19">
        <f>SUM(E15,E21,E27)</f>
        <v>71680704</v>
      </c>
      <c r="F8" s="81">
        <f>F15+F21+F27</f>
        <v>49739.713172030068</v>
      </c>
      <c r="G8" s="81">
        <f>G15+G21+G27</f>
        <v>479087.59369006776</v>
      </c>
      <c r="H8" s="81">
        <f>H15+H21+H27</f>
        <v>11456.471266134364</v>
      </c>
    </row>
    <row r="9" spans="4:8" x14ac:dyDescent="0.2">
      <c r="D9" s="6" t="s">
        <v>28</v>
      </c>
      <c r="E9" s="19">
        <f>SUM(E10,E16,E22)</f>
        <v>38974336</v>
      </c>
      <c r="F9" s="81">
        <f t="shared" ref="F9:H10" si="0">F16+F22+F28</f>
        <v>18598.440235815644</v>
      </c>
      <c r="G9" s="81">
        <f t="shared" si="0"/>
        <v>317198.69139170914</v>
      </c>
      <c r="H9" s="81">
        <f t="shared" si="0"/>
        <v>5194.1940916485919</v>
      </c>
    </row>
    <row r="10" spans="4:8" x14ac:dyDescent="0.2">
      <c r="D10" s="6" t="s">
        <v>29</v>
      </c>
      <c r="E10" s="19">
        <f>SUM(E17,E23,E29)</f>
        <v>23462168</v>
      </c>
      <c r="F10" s="81">
        <f t="shared" si="0"/>
        <v>18209.618125258596</v>
      </c>
      <c r="G10" s="81">
        <f t="shared" si="0"/>
        <v>318679.73139170918</v>
      </c>
      <c r="H10" s="81">
        <f t="shared" si="0"/>
        <v>5252.2740916485918</v>
      </c>
    </row>
    <row r="11" spans="4:8" x14ac:dyDescent="0.2">
      <c r="D11" s="71" t="s">
        <v>30</v>
      </c>
      <c r="E11" s="19">
        <f>SUM(E8:E10)</f>
        <v>134117208</v>
      </c>
      <c r="F11" s="106">
        <f t="shared" ref="F11:H11" si="1">SUM(F8:F10)</f>
        <v>86547.7715331043</v>
      </c>
      <c r="G11" s="106">
        <f t="shared" si="1"/>
        <v>1114966.0164734861</v>
      </c>
      <c r="H11" s="106">
        <f t="shared" si="1"/>
        <v>21902.939449431549</v>
      </c>
    </row>
    <row r="13" spans="4:8" ht="12.75" x14ac:dyDescent="0.2">
      <c r="D13" s="80" t="s">
        <v>31</v>
      </c>
      <c r="E13" s="80"/>
      <c r="F13" s="80"/>
      <c r="G13" s="80"/>
      <c r="H13" s="80"/>
    </row>
    <row r="14" spans="4:8" ht="24" x14ac:dyDescent="0.2">
      <c r="D14" s="4"/>
      <c r="E14" s="7" t="s">
        <v>23</v>
      </c>
      <c r="F14" s="7" t="s">
        <v>24</v>
      </c>
      <c r="G14" s="7" t="s">
        <v>25</v>
      </c>
      <c r="H14" s="105" t="s">
        <v>26</v>
      </c>
    </row>
    <row r="15" spans="4:8" x14ac:dyDescent="0.2">
      <c r="D15" s="6" t="s">
        <v>27</v>
      </c>
      <c r="E15" s="19">
        <f>E76</f>
        <v>33253704</v>
      </c>
      <c r="F15" s="81">
        <f t="shared" ref="F15" si="2">F76</f>
        <v>39890.069999999992</v>
      </c>
      <c r="G15" s="81">
        <f>G76</f>
        <v>184944.86999999997</v>
      </c>
      <c r="H15" s="81">
        <f>J69</f>
        <v>7252.74</v>
      </c>
    </row>
    <row r="16" spans="4:8" x14ac:dyDescent="0.2">
      <c r="D16" s="6" t="s">
        <v>28</v>
      </c>
      <c r="E16" s="19">
        <f t="shared" ref="E16:G17" si="3">E77</f>
        <v>10351168</v>
      </c>
      <c r="F16" s="81">
        <f t="shared" si="3"/>
        <v>11499.839999999997</v>
      </c>
      <c r="G16" s="81">
        <f t="shared" si="3"/>
        <v>53317.439999999981</v>
      </c>
      <c r="H16" s="81">
        <f t="shared" ref="H16:H17" si="4">J70</f>
        <v>2090.8799999999997</v>
      </c>
    </row>
    <row r="17" spans="4:8" x14ac:dyDescent="0.2">
      <c r="D17" s="6" t="s">
        <v>29</v>
      </c>
      <c r="E17" s="19">
        <f t="shared" si="3"/>
        <v>10351168</v>
      </c>
      <c r="F17" s="81">
        <f t="shared" si="3"/>
        <v>11819.279999999997</v>
      </c>
      <c r="G17" s="81">
        <f t="shared" si="3"/>
        <v>54798.479999999981</v>
      </c>
      <c r="H17" s="81">
        <f t="shared" si="4"/>
        <v>2148.9599999999996</v>
      </c>
    </row>
    <row r="19" spans="4:8" ht="12.75" x14ac:dyDescent="0.2">
      <c r="D19" s="80" t="s">
        <v>32</v>
      </c>
      <c r="E19" s="80"/>
      <c r="F19" s="80"/>
      <c r="G19" s="80"/>
      <c r="H19" s="80"/>
    </row>
    <row r="20" spans="4:8" ht="36" x14ac:dyDescent="0.2">
      <c r="D20" s="4"/>
      <c r="E20" s="7" t="s">
        <v>23</v>
      </c>
      <c r="F20" s="7" t="s">
        <v>33</v>
      </c>
      <c r="G20" s="7" t="s">
        <v>34</v>
      </c>
      <c r="H20" s="105" t="s">
        <v>26</v>
      </c>
    </row>
    <row r="21" spans="4:8" x14ac:dyDescent="0.2">
      <c r="D21" s="6" t="s">
        <v>35</v>
      </c>
      <c r="E21" s="19">
        <f>E438</f>
        <v>6627000</v>
      </c>
      <c r="F21" s="81">
        <f>F438</f>
        <v>8738.6728889432925</v>
      </c>
      <c r="G21" s="81">
        <f>G438</f>
        <v>96125.401778376079</v>
      </c>
      <c r="H21" s="81">
        <f>H438</f>
        <v>3495.4691555773175</v>
      </c>
    </row>
    <row r="22" spans="4:8" x14ac:dyDescent="0.2">
      <c r="D22" s="6" t="s">
        <v>36</v>
      </c>
      <c r="E22" s="19">
        <f>E439</f>
        <v>5161000</v>
      </c>
      <c r="F22" s="81">
        <f t="shared" ref="F22:G23" si="5">F439</f>
        <v>5987.6299527288638</v>
      </c>
      <c r="G22" s="81">
        <f t="shared" si="5"/>
        <v>65863.929480017541</v>
      </c>
      <c r="H22" s="81">
        <f>H439</f>
        <v>2395.0519810915453</v>
      </c>
    </row>
    <row r="23" spans="4:8" x14ac:dyDescent="0.2">
      <c r="D23" s="6" t="s">
        <v>37</v>
      </c>
      <c r="E23" s="19">
        <f>E440</f>
        <v>5161000</v>
      </c>
      <c r="F23" s="81">
        <f t="shared" si="5"/>
        <v>5987.6299527288638</v>
      </c>
      <c r="G23" s="81">
        <f t="shared" si="5"/>
        <v>65863.929480017541</v>
      </c>
      <c r="H23" s="81">
        <f>H440</f>
        <v>2395.0519810915453</v>
      </c>
    </row>
    <row r="25" spans="4:8" ht="12.75" x14ac:dyDescent="0.2">
      <c r="D25" s="80" t="s">
        <v>38</v>
      </c>
      <c r="E25" s="80"/>
      <c r="F25" s="80"/>
      <c r="G25" s="80"/>
      <c r="H25" s="80"/>
    </row>
    <row r="26" spans="4:8" ht="36" x14ac:dyDescent="0.2">
      <c r="D26" s="4"/>
      <c r="E26" s="7" t="s">
        <v>23</v>
      </c>
      <c r="F26" s="7" t="s">
        <v>33</v>
      </c>
      <c r="G26" s="7" t="s">
        <v>34</v>
      </c>
      <c r="H26" s="105" t="s">
        <v>26</v>
      </c>
    </row>
    <row r="27" spans="4:8" x14ac:dyDescent="0.2">
      <c r="D27" s="6" t="s">
        <v>39</v>
      </c>
      <c r="E27" s="19">
        <f>E444</f>
        <v>31800000</v>
      </c>
      <c r="F27" s="81">
        <f t="shared" ref="F27:G27" si="6">F444</f>
        <v>1110.9702830867841</v>
      </c>
      <c r="G27" s="81">
        <f t="shared" si="6"/>
        <v>198017.32191169166</v>
      </c>
      <c r="H27" s="81">
        <f>H444</f>
        <v>708.26211055704721</v>
      </c>
    </row>
    <row r="28" spans="4:8" x14ac:dyDescent="0.2">
      <c r="D28" s="6" t="s">
        <v>40</v>
      </c>
      <c r="E28" s="19">
        <f t="shared" ref="E28:G29" si="7">E445</f>
        <v>7950000</v>
      </c>
      <c r="F28" s="81">
        <f t="shared" si="7"/>
        <v>1110.9702830867841</v>
      </c>
      <c r="G28" s="81">
        <f t="shared" si="7"/>
        <v>198017.32191169166</v>
      </c>
      <c r="H28" s="81">
        <f>H445</f>
        <v>708.26211055704721</v>
      </c>
    </row>
    <row r="29" spans="4:8" x14ac:dyDescent="0.2">
      <c r="D29" s="6" t="s">
        <v>41</v>
      </c>
      <c r="E29" s="19">
        <f t="shared" si="7"/>
        <v>7950000</v>
      </c>
      <c r="F29" s="81">
        <f t="shared" si="7"/>
        <v>402.70817252973688</v>
      </c>
      <c r="G29" s="81">
        <f t="shared" si="7"/>
        <v>198017.32191169166</v>
      </c>
      <c r="H29" s="81">
        <f>H446</f>
        <v>708.26211055704721</v>
      </c>
    </row>
    <row r="31" spans="4:8" ht="12.75" x14ac:dyDescent="0.2">
      <c r="D31" s="80" t="s">
        <v>42</v>
      </c>
      <c r="E31" s="80"/>
      <c r="F31" s="80"/>
    </row>
    <row r="32" spans="4:8" x14ac:dyDescent="0.2">
      <c r="D32" s="4" t="s">
        <v>43</v>
      </c>
      <c r="E32" s="4" t="s">
        <v>44</v>
      </c>
      <c r="F32" s="4"/>
      <c r="G32" s="4" t="s">
        <v>45</v>
      </c>
      <c r="H32" s="4"/>
    </row>
    <row r="33" spans="3:36" x14ac:dyDescent="0.2">
      <c r="D33" s="6" t="s">
        <v>46</v>
      </c>
      <c r="E33" s="8" cm="1">
        <f t="array" ref="E33">(SUMPRODUCT($E$239:$AD$294*($B$239:$B$294=$D33)) +
SUMPRODUCT($E$377:$AD$432*($B$377:$B$432=$D33)))/907.185</f>
        <v>1118.3897238800073</v>
      </c>
      <c r="F33" s="18" t="str">
        <f t="shared" ref="F33:F37" si="8">ROUND(E33,1)&amp;" tons "&amp;D33&amp;", "</f>
        <v xml:space="preserve">1118.4 tons CO, </v>
      </c>
      <c r="G33" s="8" cm="1">
        <f t="array" ref="G33">(SUMPRODUCT($J$239:$J$294*($B$239:$B$294=$D33))+
SUMPRODUCT($J$377:$J$432*($B377:$B$432=$D33)))/907.185</f>
        <v>13.155457863761029</v>
      </c>
      <c r="H33" s="18" t="str">
        <f t="shared" ref="H33:H37" si="9">ROUND(G33,1)&amp;" tons "&amp;D33&amp;", "</f>
        <v xml:space="preserve">13.2 tons CO, </v>
      </c>
    </row>
    <row r="34" spans="3:36" x14ac:dyDescent="0.2">
      <c r="D34" s="6" t="s">
        <v>47</v>
      </c>
      <c r="E34" s="8" cm="1">
        <f t="array" ref="E34">(SUMPRODUCT($E$239:$AD$294*($B$239:$B$294=$D34)) +
SUMPRODUCT($E$377:$AD$432*($B$377:$B$432=$D34)))/907.185</f>
        <v>1862.722593379953</v>
      </c>
      <c r="F34" s="18" t="str">
        <f t="shared" si="8"/>
        <v xml:space="preserve">1862.7 tons NOx, </v>
      </c>
      <c r="G34" s="8" cm="1">
        <f t="array" ref="G34">(SUMPRODUCT($J$239:$J$294*($B$239:$B$294=$D34)) +
SUMPRODUCT($J$377:$J$432*($B$377:$B$432=$D34)))/907.185</f>
        <v>21.817696476199032</v>
      </c>
      <c r="H34" s="18" t="str">
        <f t="shared" si="9"/>
        <v xml:space="preserve">21.8 tons NOx, </v>
      </c>
    </row>
    <row r="35" spans="3:36" x14ac:dyDescent="0.2">
      <c r="D35" s="6" t="s">
        <v>48</v>
      </c>
      <c r="E35" s="8" cm="1">
        <f t="array" ref="E35">(SUMPRODUCT($E$239:$AD$294*($B$239:$B$294=$D35)) +
SUMPRODUCT($E$377:$AD$432*($B$377:$B$432=$D35)))/907.185</f>
        <v>17.223645317098129</v>
      </c>
      <c r="F35" s="18" t="str">
        <f t="shared" si="8"/>
        <v xml:space="preserve">17.2 tons PM10, </v>
      </c>
      <c r="G35" s="8" cm="1">
        <f t="array" ref="G35">(SUMPRODUCT($J$239:$J$294*($B$239:$B$294=$D35)) +
SUMPRODUCT($J$377:$J$432*($B$377:$B$432=$D35)))/907.185</f>
        <v>0.20033698456047758</v>
      </c>
      <c r="H35" s="18" t="str">
        <f t="shared" si="9"/>
        <v xml:space="preserve">0.2 tons PM10, </v>
      </c>
    </row>
    <row r="36" spans="3:36" x14ac:dyDescent="0.2">
      <c r="D36" s="6" t="s">
        <v>49</v>
      </c>
      <c r="E36" s="8" cm="1">
        <f t="array" ref="E36">(SUMPRODUCT($E$239:$AD$294*($B$239:$B$294=$D36)) +
SUMPRODUCT($E$377:$AD$432*($B$377:$B$432=$D36)))/907.185</f>
        <v>15.765450364285609</v>
      </c>
      <c r="F36" s="18" t="str">
        <f t="shared" si="8"/>
        <v xml:space="preserve">15.8 tons PM2.5, </v>
      </c>
      <c r="G36" s="8" cm="1">
        <f t="array" ref="G36">(SUMPRODUCT($J$239:$J$294*($B$239:$B$294=$D36)) +
SUMPRODUCT($J$377:$J$432*($B$377:$B$432=$D36)))/907.185</f>
        <v>0.18295432825963545</v>
      </c>
      <c r="H36" s="18" t="str">
        <f t="shared" si="9"/>
        <v xml:space="preserve">0.2 tons PM2.5, </v>
      </c>
    </row>
    <row r="37" spans="3:36" x14ac:dyDescent="0.2">
      <c r="D37" s="6" t="s">
        <v>50</v>
      </c>
      <c r="E37" s="8" cm="1">
        <f t="array" ref="E37">(SUMPRODUCT($E$239:$AD$294*($B$239:$B$294=$D37)) +
SUMPRODUCT($E$377:$AD$432*($B$377:$B$432=$D37)))/907.185</f>
        <v>79.066759420011465</v>
      </c>
      <c r="F37" s="18" t="str">
        <f t="shared" si="8"/>
        <v xml:space="preserve">79.1 tons VOC, </v>
      </c>
      <c r="G37" s="8" cm="1">
        <f t="array" ref="G37">(SUMPRODUCT($J$239:$J$294*($B$239:$B$294=$D37)) +
SUMPRODUCT($J$377:$J$432*($B$377:$B$432=$D37)))/907.185</f>
        <v>0.94496591163677757</v>
      </c>
      <c r="H37" s="18" t="str">
        <f t="shared" si="9"/>
        <v xml:space="preserve">0.9 tons VOC, </v>
      </c>
    </row>
    <row r="38" spans="3:36" x14ac:dyDescent="0.2">
      <c r="D38" s="6" t="s">
        <v>51</v>
      </c>
      <c r="E38" s="8" cm="1">
        <f t="array" ref="E38">(SUMPRODUCT($E$239:$AD$294*($B$239:$B$294=$D38)) +
SUMPRODUCT($E$377:$AD$432*($B$377:$B$432=$D38)))/907.185</f>
        <v>7.3033322482029552</v>
      </c>
      <c r="F38" s="18" t="str">
        <f>ROUND(E38,1)&amp;" tons "&amp;D38</f>
        <v>7.3 tons SOx</v>
      </c>
      <c r="G38" s="8" cm="1">
        <f t="array" ref="G38">(SUMPRODUCT($J$239:$J$294*($B$239:$B$294=$D38)) +
SUMPRODUCT($J$377:$J$432*($B$377:$B$432=$D38)))/907.185</f>
        <v>9.3646089723070036E-2</v>
      </c>
      <c r="H38" s="18" t="str">
        <f>ROUND(G38,1)&amp;" tons "&amp;D38</f>
        <v>0.1 tons SOx</v>
      </c>
    </row>
    <row r="47" spans="3:36" ht="19.5" thickBot="1" x14ac:dyDescent="0.25">
      <c r="C47" s="82"/>
      <c r="D47" s="82" t="s">
        <v>52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</row>
    <row r="49" spans="4:30" x14ac:dyDescent="0.2">
      <c r="D49" s="4"/>
      <c r="E49" s="4" t="s">
        <v>53</v>
      </c>
      <c r="F49" s="4" t="s">
        <v>54</v>
      </c>
      <c r="G49" s="4" t="s">
        <v>55</v>
      </c>
    </row>
    <row r="50" spans="4:30" x14ac:dyDescent="0.2">
      <c r="D50" s="6" t="s">
        <v>56</v>
      </c>
      <c r="E50" s="10">
        <v>0.36299999999999999</v>
      </c>
      <c r="F50" s="2" t="s">
        <v>57</v>
      </c>
      <c r="G50" s="1" t="s">
        <v>58</v>
      </c>
    </row>
    <row r="52" spans="4:30" x14ac:dyDescent="0.2">
      <c r="D52" s="4"/>
      <c r="E52" s="4" t="s">
        <v>59</v>
      </c>
      <c r="F52" s="4" t="s">
        <v>60</v>
      </c>
      <c r="G52" s="4" t="s">
        <v>55</v>
      </c>
    </row>
    <row r="53" spans="4:30" x14ac:dyDescent="0.2">
      <c r="D53" s="6" t="s">
        <v>35</v>
      </c>
      <c r="E53" s="3">
        <v>19.98</v>
      </c>
      <c r="F53" s="9">
        <v>33253704</v>
      </c>
      <c r="G53" s="1" t="s">
        <v>61</v>
      </c>
    </row>
    <row r="54" spans="4:30" x14ac:dyDescent="0.2">
      <c r="D54" s="6" t="s">
        <v>36</v>
      </c>
      <c r="E54" s="3">
        <v>5.76</v>
      </c>
      <c r="F54" s="9">
        <v>10351168</v>
      </c>
      <c r="G54" s="1" t="s">
        <v>61</v>
      </c>
    </row>
    <row r="55" spans="4:30" x14ac:dyDescent="0.2">
      <c r="D55" s="6" t="s">
        <v>37</v>
      </c>
      <c r="E55" s="3">
        <v>5.92</v>
      </c>
      <c r="F55" s="9">
        <v>10351168</v>
      </c>
      <c r="G55" s="1" t="s">
        <v>469</v>
      </c>
    </row>
    <row r="57" spans="4:30" ht="15.75" thickBot="1" x14ac:dyDescent="0.25">
      <c r="D57" s="83" t="s">
        <v>62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4:30" x14ac:dyDescent="0.2">
      <c r="D58" s="4"/>
      <c r="E58" s="4">
        <v>2025</v>
      </c>
      <c r="F58" s="4">
        <f>E58+1</f>
        <v>2026</v>
      </c>
      <c r="G58" s="4">
        <f t="shared" ref="G58:AD58" si="10">F58+1</f>
        <v>2027</v>
      </c>
      <c r="H58" s="4">
        <f t="shared" si="10"/>
        <v>2028</v>
      </c>
      <c r="I58" s="4">
        <f t="shared" si="10"/>
        <v>2029</v>
      </c>
      <c r="J58" s="4">
        <f t="shared" si="10"/>
        <v>2030</v>
      </c>
      <c r="K58" s="4">
        <f t="shared" si="10"/>
        <v>2031</v>
      </c>
      <c r="L58" s="4">
        <f t="shared" si="10"/>
        <v>2032</v>
      </c>
      <c r="M58" s="4">
        <f t="shared" si="10"/>
        <v>2033</v>
      </c>
      <c r="N58" s="4">
        <f t="shared" si="10"/>
        <v>2034</v>
      </c>
      <c r="O58" s="4">
        <f t="shared" si="10"/>
        <v>2035</v>
      </c>
      <c r="P58" s="4">
        <f t="shared" si="10"/>
        <v>2036</v>
      </c>
      <c r="Q58" s="4">
        <f t="shared" si="10"/>
        <v>2037</v>
      </c>
      <c r="R58" s="4">
        <f t="shared" si="10"/>
        <v>2038</v>
      </c>
      <c r="S58" s="4">
        <f t="shared" si="10"/>
        <v>2039</v>
      </c>
      <c r="T58" s="4">
        <f t="shared" si="10"/>
        <v>2040</v>
      </c>
      <c r="U58" s="4">
        <f t="shared" si="10"/>
        <v>2041</v>
      </c>
      <c r="V58" s="4">
        <f t="shared" si="10"/>
        <v>2042</v>
      </c>
      <c r="W58" s="4">
        <f t="shared" si="10"/>
        <v>2043</v>
      </c>
      <c r="X58" s="4">
        <f t="shared" si="10"/>
        <v>2044</v>
      </c>
      <c r="Y58" s="4">
        <f t="shared" si="10"/>
        <v>2045</v>
      </c>
      <c r="Z58" s="4">
        <f t="shared" si="10"/>
        <v>2046</v>
      </c>
      <c r="AA58" s="4">
        <f t="shared" si="10"/>
        <v>2047</v>
      </c>
      <c r="AB58" s="4">
        <f t="shared" si="10"/>
        <v>2048</v>
      </c>
      <c r="AC58" s="4">
        <f t="shared" si="10"/>
        <v>2049</v>
      </c>
      <c r="AD58" s="4">
        <f t="shared" si="10"/>
        <v>2050</v>
      </c>
    </row>
    <row r="59" spans="4:30" x14ac:dyDescent="0.2">
      <c r="D59" s="6" t="s">
        <v>35</v>
      </c>
      <c r="E59" s="84">
        <f>0.5*$E53</f>
        <v>9.99</v>
      </c>
      <c r="F59" s="46">
        <f>$E53</f>
        <v>19.98</v>
      </c>
      <c r="G59" s="46">
        <f t="shared" ref="G59:AD61" si="11">$E53</f>
        <v>19.98</v>
      </c>
      <c r="H59" s="46">
        <f t="shared" si="11"/>
        <v>19.98</v>
      </c>
      <c r="I59" s="46">
        <f t="shared" si="11"/>
        <v>19.98</v>
      </c>
      <c r="J59" s="46">
        <f t="shared" si="11"/>
        <v>19.98</v>
      </c>
      <c r="K59" s="46">
        <f t="shared" si="11"/>
        <v>19.98</v>
      </c>
      <c r="L59" s="46">
        <f t="shared" si="11"/>
        <v>19.98</v>
      </c>
      <c r="M59" s="46">
        <f t="shared" si="11"/>
        <v>19.98</v>
      </c>
      <c r="N59" s="46">
        <f t="shared" si="11"/>
        <v>19.98</v>
      </c>
      <c r="O59" s="46">
        <f t="shared" si="11"/>
        <v>19.98</v>
      </c>
      <c r="P59" s="46">
        <f t="shared" si="11"/>
        <v>19.98</v>
      </c>
      <c r="Q59" s="46">
        <f t="shared" si="11"/>
        <v>19.98</v>
      </c>
      <c r="R59" s="46">
        <f t="shared" si="11"/>
        <v>19.98</v>
      </c>
      <c r="S59" s="46">
        <f t="shared" si="11"/>
        <v>19.98</v>
      </c>
      <c r="T59" s="46">
        <f t="shared" si="11"/>
        <v>19.98</v>
      </c>
      <c r="U59" s="46">
        <f t="shared" si="11"/>
        <v>19.98</v>
      </c>
      <c r="V59" s="46">
        <f t="shared" si="11"/>
        <v>19.98</v>
      </c>
      <c r="W59" s="46">
        <f t="shared" si="11"/>
        <v>19.98</v>
      </c>
      <c r="X59" s="46">
        <f t="shared" si="11"/>
        <v>19.98</v>
      </c>
      <c r="Y59" s="46">
        <f t="shared" si="11"/>
        <v>19.98</v>
      </c>
      <c r="Z59" s="46">
        <f t="shared" si="11"/>
        <v>19.98</v>
      </c>
      <c r="AA59" s="46">
        <f t="shared" si="11"/>
        <v>19.98</v>
      </c>
      <c r="AB59" s="46">
        <f t="shared" si="11"/>
        <v>19.98</v>
      </c>
      <c r="AC59" s="46">
        <f t="shared" si="11"/>
        <v>19.98</v>
      </c>
      <c r="AD59" s="46">
        <f t="shared" si="11"/>
        <v>19.98</v>
      </c>
    </row>
    <row r="60" spans="4:30" x14ac:dyDescent="0.2">
      <c r="D60" s="6" t="s">
        <v>36</v>
      </c>
      <c r="E60" s="84">
        <f>0.5*$E54</f>
        <v>2.88</v>
      </c>
      <c r="F60" s="46">
        <f>$E54</f>
        <v>5.76</v>
      </c>
      <c r="G60" s="46">
        <f t="shared" si="11"/>
        <v>5.76</v>
      </c>
      <c r="H60" s="46">
        <f t="shared" si="11"/>
        <v>5.76</v>
      </c>
      <c r="I60" s="46">
        <f t="shared" si="11"/>
        <v>5.76</v>
      </c>
      <c r="J60" s="46">
        <f t="shared" si="11"/>
        <v>5.76</v>
      </c>
      <c r="K60" s="46">
        <f t="shared" si="11"/>
        <v>5.76</v>
      </c>
      <c r="L60" s="46">
        <f t="shared" si="11"/>
        <v>5.76</v>
      </c>
      <c r="M60" s="46">
        <f t="shared" si="11"/>
        <v>5.76</v>
      </c>
      <c r="N60" s="46">
        <f t="shared" si="11"/>
        <v>5.76</v>
      </c>
      <c r="O60" s="46">
        <f t="shared" si="11"/>
        <v>5.76</v>
      </c>
      <c r="P60" s="46">
        <f t="shared" si="11"/>
        <v>5.76</v>
      </c>
      <c r="Q60" s="46">
        <f t="shared" si="11"/>
        <v>5.76</v>
      </c>
      <c r="R60" s="46">
        <f t="shared" si="11"/>
        <v>5.76</v>
      </c>
      <c r="S60" s="46">
        <f t="shared" si="11"/>
        <v>5.76</v>
      </c>
      <c r="T60" s="46">
        <f t="shared" si="11"/>
        <v>5.76</v>
      </c>
      <c r="U60" s="46">
        <f t="shared" si="11"/>
        <v>5.76</v>
      </c>
      <c r="V60" s="46">
        <f t="shared" si="11"/>
        <v>5.76</v>
      </c>
      <c r="W60" s="46">
        <f t="shared" si="11"/>
        <v>5.76</v>
      </c>
      <c r="X60" s="46">
        <f t="shared" si="11"/>
        <v>5.76</v>
      </c>
      <c r="Y60" s="46">
        <f t="shared" si="11"/>
        <v>5.76</v>
      </c>
      <c r="Z60" s="46">
        <f t="shared" si="11"/>
        <v>5.76</v>
      </c>
      <c r="AA60" s="46">
        <f t="shared" si="11"/>
        <v>5.76</v>
      </c>
      <c r="AB60" s="46">
        <f t="shared" si="11"/>
        <v>5.76</v>
      </c>
      <c r="AC60" s="46">
        <f t="shared" si="11"/>
        <v>5.76</v>
      </c>
      <c r="AD60" s="46">
        <f t="shared" si="11"/>
        <v>5.76</v>
      </c>
    </row>
    <row r="61" spans="4:30" x14ac:dyDescent="0.2">
      <c r="D61" s="6" t="s">
        <v>37</v>
      </c>
      <c r="E61" s="84">
        <f>0.5*$E55</f>
        <v>2.96</v>
      </c>
      <c r="F61" s="46">
        <f>$E55</f>
        <v>5.92</v>
      </c>
      <c r="G61" s="46">
        <f t="shared" si="11"/>
        <v>5.92</v>
      </c>
      <c r="H61" s="46">
        <f t="shared" si="11"/>
        <v>5.92</v>
      </c>
      <c r="I61" s="46">
        <f t="shared" si="11"/>
        <v>5.92</v>
      </c>
      <c r="J61" s="46">
        <f t="shared" si="11"/>
        <v>5.92</v>
      </c>
      <c r="K61" s="46">
        <f t="shared" si="11"/>
        <v>5.92</v>
      </c>
      <c r="L61" s="46">
        <f t="shared" si="11"/>
        <v>5.92</v>
      </c>
      <c r="M61" s="46">
        <f t="shared" si="11"/>
        <v>5.92</v>
      </c>
      <c r="N61" s="46">
        <f t="shared" si="11"/>
        <v>5.92</v>
      </c>
      <c r="O61" s="46">
        <f t="shared" si="11"/>
        <v>5.92</v>
      </c>
      <c r="P61" s="46">
        <f t="shared" si="11"/>
        <v>5.92</v>
      </c>
      <c r="Q61" s="46">
        <f t="shared" si="11"/>
        <v>5.92</v>
      </c>
      <c r="R61" s="46">
        <f t="shared" si="11"/>
        <v>5.92</v>
      </c>
      <c r="S61" s="46">
        <f t="shared" si="11"/>
        <v>5.92</v>
      </c>
      <c r="T61" s="46">
        <f t="shared" si="11"/>
        <v>5.92</v>
      </c>
      <c r="U61" s="46">
        <f t="shared" si="11"/>
        <v>5.92</v>
      </c>
      <c r="V61" s="46">
        <f t="shared" si="11"/>
        <v>5.92</v>
      </c>
      <c r="W61" s="46">
        <f t="shared" si="11"/>
        <v>5.92</v>
      </c>
      <c r="X61" s="46">
        <f t="shared" si="11"/>
        <v>5.92</v>
      </c>
      <c r="Y61" s="46">
        <f t="shared" si="11"/>
        <v>5.92</v>
      </c>
      <c r="Z61" s="46">
        <f t="shared" si="11"/>
        <v>5.92</v>
      </c>
      <c r="AA61" s="46">
        <f t="shared" si="11"/>
        <v>5.92</v>
      </c>
      <c r="AB61" s="46">
        <f t="shared" si="11"/>
        <v>5.92</v>
      </c>
      <c r="AC61" s="46">
        <f t="shared" si="11"/>
        <v>5.92</v>
      </c>
      <c r="AD61" s="46">
        <f t="shared" si="11"/>
        <v>5.92</v>
      </c>
    </row>
    <row r="63" spans="4:30" ht="15.75" thickBot="1" x14ac:dyDescent="0.25">
      <c r="D63" s="83" t="s">
        <v>63</v>
      </c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4:30" x14ac:dyDescent="0.2">
      <c r="D64" s="4"/>
      <c r="E64" s="4">
        <v>2025</v>
      </c>
      <c r="F64" s="4">
        <f>E64+1</f>
        <v>2026</v>
      </c>
      <c r="G64" s="4">
        <f t="shared" ref="G64:AD64" si="12">F64+1</f>
        <v>2027</v>
      </c>
      <c r="H64" s="4">
        <f t="shared" si="12"/>
        <v>2028</v>
      </c>
      <c r="I64" s="4">
        <f t="shared" si="12"/>
        <v>2029</v>
      </c>
      <c r="J64" s="4">
        <f t="shared" si="12"/>
        <v>2030</v>
      </c>
      <c r="K64" s="4">
        <f t="shared" si="12"/>
        <v>2031</v>
      </c>
      <c r="L64" s="4">
        <f t="shared" si="12"/>
        <v>2032</v>
      </c>
      <c r="M64" s="4">
        <f t="shared" si="12"/>
        <v>2033</v>
      </c>
      <c r="N64" s="4">
        <f t="shared" si="12"/>
        <v>2034</v>
      </c>
      <c r="O64" s="4">
        <f t="shared" si="12"/>
        <v>2035</v>
      </c>
      <c r="P64" s="4">
        <f t="shared" si="12"/>
        <v>2036</v>
      </c>
      <c r="Q64" s="4">
        <f t="shared" si="12"/>
        <v>2037</v>
      </c>
      <c r="R64" s="4">
        <f t="shared" si="12"/>
        <v>2038</v>
      </c>
      <c r="S64" s="4">
        <f t="shared" si="12"/>
        <v>2039</v>
      </c>
      <c r="T64" s="4">
        <f t="shared" si="12"/>
        <v>2040</v>
      </c>
      <c r="U64" s="4">
        <f t="shared" si="12"/>
        <v>2041</v>
      </c>
      <c r="V64" s="4">
        <f t="shared" si="12"/>
        <v>2042</v>
      </c>
      <c r="W64" s="4">
        <f t="shared" si="12"/>
        <v>2043</v>
      </c>
      <c r="X64" s="4">
        <f t="shared" si="12"/>
        <v>2044</v>
      </c>
      <c r="Y64" s="4">
        <f t="shared" si="12"/>
        <v>2045</v>
      </c>
      <c r="Z64" s="4">
        <f t="shared" si="12"/>
        <v>2046</v>
      </c>
      <c r="AA64" s="4">
        <f t="shared" si="12"/>
        <v>2047</v>
      </c>
      <c r="AB64" s="4">
        <f t="shared" si="12"/>
        <v>2048</v>
      </c>
      <c r="AC64" s="4">
        <f t="shared" si="12"/>
        <v>2049</v>
      </c>
      <c r="AD64" s="4">
        <f t="shared" si="12"/>
        <v>2050</v>
      </c>
    </row>
    <row r="65" spans="4:30" x14ac:dyDescent="0.2">
      <c r="D65" s="6" t="s">
        <v>64</v>
      </c>
      <c r="E65" s="46">
        <f>$E$50</f>
        <v>0.36299999999999999</v>
      </c>
      <c r="F65" s="46">
        <f t="shared" ref="F65:AD65" si="13">$E$50</f>
        <v>0.36299999999999999</v>
      </c>
      <c r="G65" s="46">
        <f t="shared" si="13"/>
        <v>0.36299999999999999</v>
      </c>
      <c r="H65" s="46">
        <f t="shared" si="13"/>
        <v>0.36299999999999999</v>
      </c>
      <c r="I65" s="46">
        <f t="shared" si="13"/>
        <v>0.36299999999999999</v>
      </c>
      <c r="J65" s="46">
        <f t="shared" si="13"/>
        <v>0.36299999999999999</v>
      </c>
      <c r="K65" s="46">
        <f t="shared" si="13"/>
        <v>0.36299999999999999</v>
      </c>
      <c r="L65" s="46">
        <f t="shared" si="13"/>
        <v>0.36299999999999999</v>
      </c>
      <c r="M65" s="46">
        <f t="shared" si="13"/>
        <v>0.36299999999999999</v>
      </c>
      <c r="N65" s="46">
        <f t="shared" si="13"/>
        <v>0.36299999999999999</v>
      </c>
      <c r="O65" s="46">
        <f t="shared" si="13"/>
        <v>0.36299999999999999</v>
      </c>
      <c r="P65" s="46">
        <f t="shared" si="13"/>
        <v>0.36299999999999999</v>
      </c>
      <c r="Q65" s="46">
        <f t="shared" si="13"/>
        <v>0.36299999999999999</v>
      </c>
      <c r="R65" s="46">
        <f t="shared" si="13"/>
        <v>0.36299999999999999</v>
      </c>
      <c r="S65" s="46">
        <f t="shared" si="13"/>
        <v>0.36299999999999999</v>
      </c>
      <c r="T65" s="46">
        <f t="shared" si="13"/>
        <v>0.36299999999999999</v>
      </c>
      <c r="U65" s="46">
        <f t="shared" si="13"/>
        <v>0.36299999999999999</v>
      </c>
      <c r="V65" s="46">
        <f t="shared" si="13"/>
        <v>0.36299999999999999</v>
      </c>
      <c r="W65" s="46">
        <f t="shared" si="13"/>
        <v>0.36299999999999999</v>
      </c>
      <c r="X65" s="46">
        <f t="shared" si="13"/>
        <v>0.36299999999999999</v>
      </c>
      <c r="Y65" s="46">
        <f t="shared" si="13"/>
        <v>0.36299999999999999</v>
      </c>
      <c r="Z65" s="46">
        <f t="shared" si="13"/>
        <v>0.36299999999999999</v>
      </c>
      <c r="AA65" s="46">
        <f t="shared" si="13"/>
        <v>0.36299999999999999</v>
      </c>
      <c r="AB65" s="46">
        <f t="shared" si="13"/>
        <v>0.36299999999999999</v>
      </c>
      <c r="AC65" s="46">
        <f t="shared" si="13"/>
        <v>0.36299999999999999</v>
      </c>
      <c r="AD65" s="46">
        <f t="shared" si="13"/>
        <v>0.36299999999999999</v>
      </c>
    </row>
    <row r="67" spans="4:30" ht="15.75" thickBot="1" x14ac:dyDescent="0.25">
      <c r="D67" s="83" t="s">
        <v>65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</row>
    <row r="68" spans="4:30" x14ac:dyDescent="0.2">
      <c r="D68" s="4"/>
      <c r="E68" s="4">
        <v>2025</v>
      </c>
      <c r="F68" s="4">
        <f>E68+1</f>
        <v>2026</v>
      </c>
      <c r="G68" s="4">
        <f t="shared" ref="G68:AD68" si="14">F68+1</f>
        <v>2027</v>
      </c>
      <c r="H68" s="4">
        <f t="shared" si="14"/>
        <v>2028</v>
      </c>
      <c r="I68" s="4">
        <f t="shared" si="14"/>
        <v>2029</v>
      </c>
      <c r="J68" s="4">
        <f t="shared" si="14"/>
        <v>2030</v>
      </c>
      <c r="K68" s="4">
        <f t="shared" si="14"/>
        <v>2031</v>
      </c>
      <c r="L68" s="4">
        <f t="shared" si="14"/>
        <v>2032</v>
      </c>
      <c r="M68" s="4">
        <f t="shared" si="14"/>
        <v>2033</v>
      </c>
      <c r="N68" s="4">
        <f t="shared" si="14"/>
        <v>2034</v>
      </c>
      <c r="O68" s="4">
        <f t="shared" si="14"/>
        <v>2035</v>
      </c>
      <c r="P68" s="4">
        <f t="shared" si="14"/>
        <v>2036</v>
      </c>
      <c r="Q68" s="4">
        <f t="shared" si="14"/>
        <v>2037</v>
      </c>
      <c r="R68" s="4">
        <f t="shared" si="14"/>
        <v>2038</v>
      </c>
      <c r="S68" s="4">
        <f t="shared" si="14"/>
        <v>2039</v>
      </c>
      <c r="T68" s="4">
        <f t="shared" si="14"/>
        <v>2040</v>
      </c>
      <c r="U68" s="4">
        <f t="shared" si="14"/>
        <v>2041</v>
      </c>
      <c r="V68" s="4">
        <f t="shared" si="14"/>
        <v>2042</v>
      </c>
      <c r="W68" s="4">
        <f t="shared" si="14"/>
        <v>2043</v>
      </c>
      <c r="X68" s="4">
        <f t="shared" si="14"/>
        <v>2044</v>
      </c>
      <c r="Y68" s="4">
        <f t="shared" si="14"/>
        <v>2045</v>
      </c>
      <c r="Z68" s="4">
        <f t="shared" si="14"/>
        <v>2046</v>
      </c>
      <c r="AA68" s="4">
        <f t="shared" si="14"/>
        <v>2047</v>
      </c>
      <c r="AB68" s="4">
        <f t="shared" si="14"/>
        <v>2048</v>
      </c>
      <c r="AC68" s="4">
        <f t="shared" si="14"/>
        <v>2049</v>
      </c>
      <c r="AD68" s="4">
        <f t="shared" si="14"/>
        <v>2050</v>
      </c>
    </row>
    <row r="69" spans="4:30" x14ac:dyDescent="0.2">
      <c r="D69" s="6" t="s">
        <v>35</v>
      </c>
      <c r="E69" s="8">
        <f>E59*E$65*10^3</f>
        <v>3626.37</v>
      </c>
      <c r="F69" s="8">
        <f t="shared" ref="F69:AD71" si="15">F59*F$65*10^3</f>
        <v>7252.74</v>
      </c>
      <c r="G69" s="8">
        <f t="shared" si="15"/>
        <v>7252.74</v>
      </c>
      <c r="H69" s="8">
        <f t="shared" si="15"/>
        <v>7252.74</v>
      </c>
      <c r="I69" s="8">
        <f t="shared" si="15"/>
        <v>7252.74</v>
      </c>
      <c r="J69" s="8">
        <f t="shared" si="15"/>
        <v>7252.74</v>
      </c>
      <c r="K69" s="8">
        <f t="shared" si="15"/>
        <v>7252.74</v>
      </c>
      <c r="L69" s="8">
        <f t="shared" si="15"/>
        <v>7252.74</v>
      </c>
      <c r="M69" s="8">
        <f t="shared" si="15"/>
        <v>7252.74</v>
      </c>
      <c r="N69" s="8">
        <f t="shared" si="15"/>
        <v>7252.74</v>
      </c>
      <c r="O69" s="8">
        <f t="shared" si="15"/>
        <v>7252.74</v>
      </c>
      <c r="P69" s="8">
        <f t="shared" si="15"/>
        <v>7252.74</v>
      </c>
      <c r="Q69" s="8">
        <f t="shared" si="15"/>
        <v>7252.74</v>
      </c>
      <c r="R69" s="8">
        <f t="shared" si="15"/>
        <v>7252.74</v>
      </c>
      <c r="S69" s="8">
        <f t="shared" si="15"/>
        <v>7252.74</v>
      </c>
      <c r="T69" s="8">
        <f t="shared" si="15"/>
        <v>7252.74</v>
      </c>
      <c r="U69" s="8">
        <f t="shared" si="15"/>
        <v>7252.74</v>
      </c>
      <c r="V69" s="8">
        <f t="shared" si="15"/>
        <v>7252.74</v>
      </c>
      <c r="W69" s="8">
        <f t="shared" si="15"/>
        <v>7252.74</v>
      </c>
      <c r="X69" s="8">
        <f t="shared" si="15"/>
        <v>7252.74</v>
      </c>
      <c r="Y69" s="8">
        <f t="shared" si="15"/>
        <v>7252.74</v>
      </c>
      <c r="Z69" s="8">
        <f t="shared" si="15"/>
        <v>7252.74</v>
      </c>
      <c r="AA69" s="8">
        <f t="shared" si="15"/>
        <v>7252.74</v>
      </c>
      <c r="AB69" s="8">
        <f t="shared" si="15"/>
        <v>7252.74</v>
      </c>
      <c r="AC69" s="8">
        <f t="shared" si="15"/>
        <v>7252.74</v>
      </c>
      <c r="AD69" s="8">
        <f t="shared" si="15"/>
        <v>7252.74</v>
      </c>
    </row>
    <row r="70" spans="4:30" x14ac:dyDescent="0.2">
      <c r="D70" s="6" t="s">
        <v>36</v>
      </c>
      <c r="E70" s="8">
        <f t="shared" ref="E70:T71" si="16">E60*E$65*10^3</f>
        <v>1045.4399999999998</v>
      </c>
      <c r="F70" s="8">
        <f t="shared" si="16"/>
        <v>2090.8799999999997</v>
      </c>
      <c r="G70" s="8">
        <f t="shared" si="16"/>
        <v>2090.8799999999997</v>
      </c>
      <c r="H70" s="8">
        <f t="shared" si="16"/>
        <v>2090.8799999999997</v>
      </c>
      <c r="I70" s="8">
        <f t="shared" si="16"/>
        <v>2090.8799999999997</v>
      </c>
      <c r="J70" s="8">
        <f t="shared" si="16"/>
        <v>2090.8799999999997</v>
      </c>
      <c r="K70" s="8">
        <f t="shared" si="16"/>
        <v>2090.8799999999997</v>
      </c>
      <c r="L70" s="8">
        <f t="shared" si="16"/>
        <v>2090.8799999999997</v>
      </c>
      <c r="M70" s="8">
        <f t="shared" si="16"/>
        <v>2090.8799999999997</v>
      </c>
      <c r="N70" s="8">
        <f t="shared" si="16"/>
        <v>2090.8799999999997</v>
      </c>
      <c r="O70" s="8">
        <f t="shared" si="16"/>
        <v>2090.8799999999997</v>
      </c>
      <c r="P70" s="8">
        <f t="shared" si="16"/>
        <v>2090.8799999999997</v>
      </c>
      <c r="Q70" s="8">
        <f t="shared" si="16"/>
        <v>2090.8799999999997</v>
      </c>
      <c r="R70" s="8">
        <f t="shared" si="16"/>
        <v>2090.8799999999997</v>
      </c>
      <c r="S70" s="8">
        <f t="shared" si="16"/>
        <v>2090.8799999999997</v>
      </c>
      <c r="T70" s="8">
        <f t="shared" si="16"/>
        <v>2090.8799999999997</v>
      </c>
      <c r="U70" s="8">
        <f t="shared" si="15"/>
        <v>2090.8799999999997</v>
      </c>
      <c r="V70" s="8">
        <f t="shared" si="15"/>
        <v>2090.8799999999997</v>
      </c>
      <c r="W70" s="8">
        <f t="shared" si="15"/>
        <v>2090.8799999999997</v>
      </c>
      <c r="X70" s="8">
        <f t="shared" si="15"/>
        <v>2090.8799999999997</v>
      </c>
      <c r="Y70" s="8">
        <f t="shared" si="15"/>
        <v>2090.8799999999997</v>
      </c>
      <c r="Z70" s="8">
        <f t="shared" si="15"/>
        <v>2090.8799999999997</v>
      </c>
      <c r="AA70" s="8">
        <f t="shared" si="15"/>
        <v>2090.8799999999997</v>
      </c>
      <c r="AB70" s="8">
        <f t="shared" si="15"/>
        <v>2090.8799999999997</v>
      </c>
      <c r="AC70" s="8">
        <f t="shared" si="15"/>
        <v>2090.8799999999997</v>
      </c>
      <c r="AD70" s="8">
        <f t="shared" si="15"/>
        <v>2090.8799999999997</v>
      </c>
    </row>
    <row r="71" spans="4:30" x14ac:dyDescent="0.2">
      <c r="D71" s="6" t="s">
        <v>37</v>
      </c>
      <c r="E71" s="8">
        <f t="shared" si="16"/>
        <v>1074.4799999999998</v>
      </c>
      <c r="F71" s="8">
        <f t="shared" si="15"/>
        <v>2148.9599999999996</v>
      </c>
      <c r="G71" s="8">
        <f t="shared" si="15"/>
        <v>2148.9599999999996</v>
      </c>
      <c r="H71" s="8">
        <f t="shared" si="15"/>
        <v>2148.9599999999996</v>
      </c>
      <c r="I71" s="8">
        <f t="shared" si="15"/>
        <v>2148.9599999999996</v>
      </c>
      <c r="J71" s="8">
        <f t="shared" si="15"/>
        <v>2148.9599999999996</v>
      </c>
      <c r="K71" s="8">
        <f t="shared" si="15"/>
        <v>2148.9599999999996</v>
      </c>
      <c r="L71" s="8">
        <f t="shared" si="15"/>
        <v>2148.9599999999996</v>
      </c>
      <c r="M71" s="8">
        <f t="shared" si="15"/>
        <v>2148.9599999999996</v>
      </c>
      <c r="N71" s="8">
        <f t="shared" si="15"/>
        <v>2148.9599999999996</v>
      </c>
      <c r="O71" s="8">
        <f t="shared" si="15"/>
        <v>2148.9599999999996</v>
      </c>
      <c r="P71" s="8">
        <f t="shared" si="15"/>
        <v>2148.9599999999996</v>
      </c>
      <c r="Q71" s="8">
        <f t="shared" si="15"/>
        <v>2148.9599999999996</v>
      </c>
      <c r="R71" s="8">
        <f t="shared" si="15"/>
        <v>2148.9599999999996</v>
      </c>
      <c r="S71" s="8">
        <f t="shared" si="15"/>
        <v>2148.9599999999996</v>
      </c>
      <c r="T71" s="8">
        <f t="shared" si="15"/>
        <v>2148.9599999999996</v>
      </c>
      <c r="U71" s="8">
        <f t="shared" si="15"/>
        <v>2148.9599999999996</v>
      </c>
      <c r="V71" s="8">
        <f t="shared" si="15"/>
        <v>2148.9599999999996</v>
      </c>
      <c r="W71" s="8">
        <f t="shared" si="15"/>
        <v>2148.9599999999996</v>
      </c>
      <c r="X71" s="8">
        <f t="shared" si="15"/>
        <v>2148.9599999999996</v>
      </c>
      <c r="Y71" s="8">
        <f t="shared" si="15"/>
        <v>2148.9599999999996</v>
      </c>
      <c r="Z71" s="8">
        <f t="shared" si="15"/>
        <v>2148.9599999999996</v>
      </c>
      <c r="AA71" s="8">
        <f t="shared" si="15"/>
        <v>2148.9599999999996</v>
      </c>
      <c r="AB71" s="8">
        <f t="shared" si="15"/>
        <v>2148.9599999999996</v>
      </c>
      <c r="AC71" s="8">
        <f t="shared" si="15"/>
        <v>2148.9599999999996</v>
      </c>
      <c r="AD71" s="8">
        <f t="shared" si="15"/>
        <v>2148.9599999999996</v>
      </c>
    </row>
    <row r="74" spans="4:30" ht="15.75" thickBot="1" x14ac:dyDescent="0.25">
      <c r="D74" s="83" t="s">
        <v>31</v>
      </c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</row>
    <row r="75" spans="4:30" ht="24" x14ac:dyDescent="0.2">
      <c r="D75" s="4"/>
      <c r="E75" s="7" t="s">
        <v>23</v>
      </c>
      <c r="F75" s="7" t="s">
        <v>24</v>
      </c>
      <c r="G75" s="7" t="s">
        <v>25</v>
      </c>
    </row>
    <row r="76" spans="4:30" x14ac:dyDescent="0.2">
      <c r="D76" s="6" t="s">
        <v>27</v>
      </c>
      <c r="E76" s="19">
        <f>F53</f>
        <v>33253704</v>
      </c>
      <c r="F76" s="17">
        <f>SUM(E69:J69)</f>
        <v>39890.069999999992</v>
      </c>
      <c r="G76" s="17">
        <f>SUM(E69:AD69)</f>
        <v>184944.86999999997</v>
      </c>
    </row>
    <row r="77" spans="4:30" x14ac:dyDescent="0.2">
      <c r="D77" s="6" t="s">
        <v>28</v>
      </c>
      <c r="E77" s="19">
        <f>F54</f>
        <v>10351168</v>
      </c>
      <c r="F77" s="17">
        <f>SUM(E70:J70)</f>
        <v>11499.839999999997</v>
      </c>
      <c r="G77" s="17">
        <f>SUM(E70:AD70)</f>
        <v>53317.439999999981</v>
      </c>
    </row>
    <row r="78" spans="4:30" x14ac:dyDescent="0.2">
      <c r="D78" s="6" t="s">
        <v>29</v>
      </c>
      <c r="E78" s="19">
        <f>F55</f>
        <v>10351168</v>
      </c>
      <c r="F78" s="17">
        <f>SUM(E71:J71)</f>
        <v>11819.279999999997</v>
      </c>
      <c r="G78" s="17">
        <f>SUM(E71:AD71)</f>
        <v>54798.479999999981</v>
      </c>
    </row>
    <row r="82" spans="3:36" ht="19.5" thickBot="1" x14ac:dyDescent="0.25">
      <c r="C82" s="82"/>
      <c r="D82" s="82" t="s">
        <v>66</v>
      </c>
      <c r="E82" s="82"/>
      <c r="F82" s="82"/>
      <c r="G82" s="82"/>
      <c r="H82" s="82"/>
      <c r="I82" s="85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</row>
    <row r="83" spans="3:36" x14ac:dyDescent="0.2">
      <c r="I83" s="86"/>
    </row>
    <row r="84" spans="3:36" x14ac:dyDescent="0.2">
      <c r="I84" s="86"/>
    </row>
    <row r="85" spans="3:36" x14ac:dyDescent="0.2">
      <c r="D85" t="s">
        <v>67</v>
      </c>
      <c r="I85" s="86"/>
    </row>
    <row r="86" spans="3:36" x14ac:dyDescent="0.2">
      <c r="D86" s="4"/>
      <c r="E86" s="4" t="s">
        <v>53</v>
      </c>
      <c r="F86" s="4" t="s">
        <v>54</v>
      </c>
      <c r="G86" s="4" t="s">
        <v>55</v>
      </c>
      <c r="I86" s="86"/>
    </row>
    <row r="87" spans="3:36" x14ac:dyDescent="0.2">
      <c r="D87" s="6" t="s">
        <v>68</v>
      </c>
      <c r="E87" s="9">
        <f>31800000</f>
        <v>31800000</v>
      </c>
      <c r="F87" s="21" t="s">
        <v>60</v>
      </c>
      <c r="G87" s="1" t="s">
        <v>69</v>
      </c>
      <c r="I87" s="86"/>
    </row>
    <row r="88" spans="3:36" x14ac:dyDescent="0.2">
      <c r="D88" s="6" t="s">
        <v>70</v>
      </c>
      <c r="E88" s="9">
        <f>7950000</f>
        <v>7950000</v>
      </c>
      <c r="F88" s="21" t="s">
        <v>60</v>
      </c>
      <c r="G88" s="1" t="s">
        <v>69</v>
      </c>
      <c r="I88" s="86"/>
    </row>
    <row r="89" spans="3:36" x14ac:dyDescent="0.2">
      <c r="D89" s="6" t="s">
        <v>71</v>
      </c>
      <c r="E89" s="9">
        <f>AVERAGE(8600000,12600000)</f>
        <v>10600000</v>
      </c>
      <c r="F89" s="21" t="s">
        <v>72</v>
      </c>
      <c r="G89" s="1" t="s">
        <v>69</v>
      </c>
      <c r="I89" s="86"/>
    </row>
    <row r="90" spans="3:36" x14ac:dyDescent="0.2">
      <c r="D90" s="6" t="s">
        <v>73</v>
      </c>
      <c r="E90" s="87">
        <v>8</v>
      </c>
      <c r="F90" s="21" t="s">
        <v>74</v>
      </c>
      <c r="G90" s="1" t="s">
        <v>69</v>
      </c>
      <c r="I90" s="86"/>
    </row>
    <row r="91" spans="3:36" x14ac:dyDescent="0.2">
      <c r="D91" s="6" t="s">
        <v>75</v>
      </c>
      <c r="E91" s="88">
        <f>E89/E90</f>
        <v>1325000</v>
      </c>
      <c r="F91" s="21" t="s">
        <v>76</v>
      </c>
      <c r="G91" s="1" t="s">
        <v>77</v>
      </c>
      <c r="I91" s="86"/>
    </row>
    <row r="92" spans="3:36" x14ac:dyDescent="0.2">
      <c r="I92" s="86"/>
    </row>
    <row r="93" spans="3:36" x14ac:dyDescent="0.2">
      <c r="I93" s="86"/>
    </row>
    <row r="94" spans="3:36" x14ac:dyDescent="0.2">
      <c r="D94" s="4" t="s">
        <v>78</v>
      </c>
      <c r="E94" s="4" t="s">
        <v>53</v>
      </c>
      <c r="F94" s="4" t="s">
        <v>54</v>
      </c>
      <c r="G94" s="4" t="s">
        <v>55</v>
      </c>
      <c r="I94" s="86"/>
    </row>
    <row r="95" spans="3:36" x14ac:dyDescent="0.2">
      <c r="D95" s="6" t="s">
        <v>79</v>
      </c>
      <c r="E95" s="9">
        <v>6627000</v>
      </c>
      <c r="F95" s="21" t="s">
        <v>80</v>
      </c>
      <c r="G95" s="1" t="s">
        <v>81</v>
      </c>
      <c r="I95" s="86"/>
    </row>
    <row r="96" spans="3:36" x14ac:dyDescent="0.2">
      <c r="D96" s="6" t="s">
        <v>82</v>
      </c>
      <c r="E96" s="9">
        <v>5161000</v>
      </c>
      <c r="F96" s="21" t="s">
        <v>83</v>
      </c>
      <c r="G96" s="1" t="s">
        <v>81</v>
      </c>
      <c r="I96" s="86"/>
    </row>
    <row r="97" spans="4:30" x14ac:dyDescent="0.2">
      <c r="D97" s="6" t="s">
        <v>84</v>
      </c>
      <c r="E97" s="89">
        <f>E95/8</f>
        <v>828375</v>
      </c>
      <c r="F97" s="21" t="s">
        <v>85</v>
      </c>
      <c r="G97" s="1" t="s">
        <v>81</v>
      </c>
      <c r="H97" t="s">
        <v>86</v>
      </c>
      <c r="I97" s="86"/>
    </row>
    <row r="98" spans="4:30" x14ac:dyDescent="0.2">
      <c r="D98" s="6" t="s">
        <v>87</v>
      </c>
      <c r="E98" s="89">
        <f>E96/2</f>
        <v>2580500</v>
      </c>
      <c r="F98" s="21" t="s">
        <v>85</v>
      </c>
      <c r="G98" s="1" t="s">
        <v>81</v>
      </c>
      <c r="H98" t="s">
        <v>88</v>
      </c>
      <c r="I98" s="86"/>
    </row>
    <row r="99" spans="4:30" x14ac:dyDescent="0.2">
      <c r="I99" s="86"/>
    </row>
    <row r="100" spans="4:30" x14ac:dyDescent="0.2">
      <c r="I100" s="86"/>
    </row>
    <row r="101" spans="4:30" x14ac:dyDescent="0.2">
      <c r="D101" t="s">
        <v>89</v>
      </c>
      <c r="I101" s="86"/>
    </row>
    <row r="102" spans="4:30" x14ac:dyDescent="0.2">
      <c r="D102" s="4"/>
      <c r="E102" s="4" t="s">
        <v>53</v>
      </c>
      <c r="F102" s="4" t="s">
        <v>54</v>
      </c>
      <c r="G102" s="4" t="s">
        <v>55</v>
      </c>
    </row>
    <row r="103" spans="4:30" x14ac:dyDescent="0.2">
      <c r="D103" s="6" t="s">
        <v>90</v>
      </c>
      <c r="E103" s="15">
        <v>10.19</v>
      </c>
      <c r="F103" s="1" t="s">
        <v>91</v>
      </c>
      <c r="G103" s="28" t="s">
        <v>92</v>
      </c>
    </row>
    <row r="104" spans="4:30" x14ac:dyDescent="0.2">
      <c r="D104" s="6" t="s">
        <v>93</v>
      </c>
      <c r="E104" s="15">
        <v>8.19</v>
      </c>
      <c r="F104" s="1" t="s">
        <v>94</v>
      </c>
      <c r="G104" s="28" t="s">
        <v>92</v>
      </c>
    </row>
    <row r="105" spans="4:30" x14ac:dyDescent="0.2">
      <c r="D105" s="6" t="s">
        <v>95</v>
      </c>
      <c r="E105" s="15">
        <v>1.155</v>
      </c>
      <c r="F105" s="1" t="s">
        <v>96</v>
      </c>
      <c r="G105" s="28" t="s">
        <v>97</v>
      </c>
    </row>
    <row r="106" spans="4:30" x14ac:dyDescent="0.2">
      <c r="D106" s="6" t="s">
        <v>98</v>
      </c>
      <c r="E106" s="15">
        <v>1.0189999999999999</v>
      </c>
      <c r="F106" s="1" t="s">
        <v>99</v>
      </c>
      <c r="G106" s="28" t="s">
        <v>97</v>
      </c>
    </row>
    <row r="107" spans="4:30" x14ac:dyDescent="0.2">
      <c r="D107" s="6" t="s">
        <v>100</v>
      </c>
      <c r="E107" s="90">
        <f>E106/E105</f>
        <v>0.88225108225108217</v>
      </c>
      <c r="F107" s="1" t="s">
        <v>101</v>
      </c>
      <c r="G107" s="28" t="s">
        <v>97</v>
      </c>
    </row>
    <row r="108" spans="4:30" x14ac:dyDescent="0.2">
      <c r="D108" s="6" t="s">
        <v>102</v>
      </c>
      <c r="E108" s="91">
        <f>1/2.205</f>
        <v>0.45351473922902491</v>
      </c>
      <c r="F108" s="1" t="s">
        <v>103</v>
      </c>
      <c r="G108" s="28"/>
    </row>
    <row r="110" spans="4:30" x14ac:dyDescent="0.2">
      <c r="D110" s="4" t="s">
        <v>104</v>
      </c>
      <c r="E110" s="4">
        <v>2025</v>
      </c>
      <c r="F110" s="4">
        <f>E110+1</f>
        <v>2026</v>
      </c>
      <c r="G110" s="4">
        <f t="shared" ref="G110:AD110" si="17">F110+1</f>
        <v>2027</v>
      </c>
      <c r="H110" s="4">
        <f t="shared" si="17"/>
        <v>2028</v>
      </c>
      <c r="I110" s="4">
        <f t="shared" si="17"/>
        <v>2029</v>
      </c>
      <c r="J110" s="4">
        <f t="shared" si="17"/>
        <v>2030</v>
      </c>
      <c r="K110" s="4">
        <f t="shared" si="17"/>
        <v>2031</v>
      </c>
      <c r="L110" s="4">
        <f t="shared" si="17"/>
        <v>2032</v>
      </c>
      <c r="M110" s="4">
        <f t="shared" si="17"/>
        <v>2033</v>
      </c>
      <c r="N110" s="4">
        <f t="shared" si="17"/>
        <v>2034</v>
      </c>
      <c r="O110" s="4">
        <f t="shared" si="17"/>
        <v>2035</v>
      </c>
      <c r="P110" s="4">
        <f t="shared" si="17"/>
        <v>2036</v>
      </c>
      <c r="Q110" s="4">
        <f t="shared" si="17"/>
        <v>2037</v>
      </c>
      <c r="R110" s="4">
        <f t="shared" si="17"/>
        <v>2038</v>
      </c>
      <c r="S110" s="4">
        <f t="shared" si="17"/>
        <v>2039</v>
      </c>
      <c r="T110" s="4">
        <f t="shared" si="17"/>
        <v>2040</v>
      </c>
      <c r="U110" s="4">
        <f t="shared" si="17"/>
        <v>2041</v>
      </c>
      <c r="V110" s="4">
        <f t="shared" si="17"/>
        <v>2042</v>
      </c>
      <c r="W110" s="4">
        <f t="shared" si="17"/>
        <v>2043</v>
      </c>
      <c r="X110" s="4">
        <f t="shared" si="17"/>
        <v>2044</v>
      </c>
      <c r="Y110" s="4">
        <f t="shared" si="17"/>
        <v>2045</v>
      </c>
      <c r="Z110" s="4">
        <f t="shared" si="17"/>
        <v>2046</v>
      </c>
      <c r="AA110" s="4">
        <f t="shared" si="17"/>
        <v>2047</v>
      </c>
      <c r="AB110" s="4">
        <f t="shared" si="17"/>
        <v>2048</v>
      </c>
      <c r="AC110" s="4">
        <f t="shared" si="17"/>
        <v>2049</v>
      </c>
      <c r="AD110" s="4">
        <f t="shared" si="17"/>
        <v>2050</v>
      </c>
    </row>
    <row r="111" spans="4:30" x14ac:dyDescent="0.2">
      <c r="D111" s="6" t="s">
        <v>35</v>
      </c>
      <c r="E111" s="25">
        <v>0</v>
      </c>
      <c r="F111" s="25">
        <v>0</v>
      </c>
      <c r="G111" s="25">
        <v>0.2</v>
      </c>
      <c r="H111" s="25">
        <v>0.4</v>
      </c>
      <c r="I111" s="25">
        <v>0.60000000000000009</v>
      </c>
      <c r="J111" s="25">
        <v>0.8</v>
      </c>
      <c r="K111" s="25">
        <v>1</v>
      </c>
      <c r="L111" s="25">
        <v>1</v>
      </c>
      <c r="M111" s="25">
        <v>1</v>
      </c>
      <c r="N111" s="25">
        <v>1</v>
      </c>
      <c r="O111" s="25">
        <v>1</v>
      </c>
      <c r="P111" s="25">
        <v>1</v>
      </c>
      <c r="Q111" s="25">
        <v>1</v>
      </c>
      <c r="R111" s="25">
        <v>1</v>
      </c>
      <c r="S111" s="25">
        <v>1</v>
      </c>
      <c r="T111" s="25">
        <v>1</v>
      </c>
      <c r="U111" s="25">
        <v>1</v>
      </c>
      <c r="V111" s="25">
        <v>1</v>
      </c>
      <c r="W111" s="25">
        <v>1</v>
      </c>
      <c r="X111" s="25">
        <v>1</v>
      </c>
      <c r="Y111" s="25">
        <v>1</v>
      </c>
      <c r="Z111" s="25">
        <v>1</v>
      </c>
      <c r="AA111" s="25">
        <v>1</v>
      </c>
      <c r="AB111" s="25">
        <v>1</v>
      </c>
      <c r="AC111" s="25">
        <v>1</v>
      </c>
      <c r="AD111" s="25">
        <v>1</v>
      </c>
    </row>
    <row r="112" spans="4:30" x14ac:dyDescent="0.2">
      <c r="D112" s="6" t="s">
        <v>36</v>
      </c>
      <c r="E112" s="25">
        <v>0</v>
      </c>
      <c r="F112" s="25">
        <v>0</v>
      </c>
      <c r="G112" s="25">
        <v>0.2</v>
      </c>
      <c r="H112" s="25">
        <v>0.4</v>
      </c>
      <c r="I112" s="25">
        <v>0.60000000000000009</v>
      </c>
      <c r="J112" s="25">
        <v>0.8</v>
      </c>
      <c r="K112" s="25">
        <v>1</v>
      </c>
      <c r="L112" s="25">
        <v>1</v>
      </c>
      <c r="M112" s="25">
        <v>1</v>
      </c>
      <c r="N112" s="25">
        <v>1</v>
      </c>
      <c r="O112" s="25">
        <v>1</v>
      </c>
      <c r="P112" s="25">
        <v>1</v>
      </c>
      <c r="Q112" s="25">
        <v>1</v>
      </c>
      <c r="R112" s="25">
        <v>1</v>
      </c>
      <c r="S112" s="25">
        <v>1</v>
      </c>
      <c r="T112" s="25">
        <v>1</v>
      </c>
      <c r="U112" s="25">
        <v>1</v>
      </c>
      <c r="V112" s="25">
        <v>1</v>
      </c>
      <c r="W112" s="25">
        <v>1</v>
      </c>
      <c r="X112" s="25">
        <v>1</v>
      </c>
      <c r="Y112" s="25">
        <v>1</v>
      </c>
      <c r="Z112" s="25">
        <v>1</v>
      </c>
      <c r="AA112" s="25">
        <v>1</v>
      </c>
      <c r="AB112" s="25">
        <v>1</v>
      </c>
      <c r="AC112" s="25">
        <v>1</v>
      </c>
      <c r="AD112" s="25">
        <v>1</v>
      </c>
    </row>
    <row r="113" spans="3:30" x14ac:dyDescent="0.2">
      <c r="D113" s="6" t="s">
        <v>37</v>
      </c>
      <c r="E113" s="25">
        <v>0</v>
      </c>
      <c r="F113" s="25">
        <v>0</v>
      </c>
      <c r="G113" s="25">
        <v>0.2</v>
      </c>
      <c r="H113" s="25">
        <v>0.4</v>
      </c>
      <c r="I113" s="25">
        <v>0.60000000000000009</v>
      </c>
      <c r="J113" s="25">
        <v>0.8</v>
      </c>
      <c r="K113" s="25">
        <v>1</v>
      </c>
      <c r="L113" s="25">
        <v>1</v>
      </c>
      <c r="M113" s="25">
        <v>1</v>
      </c>
      <c r="N113" s="25">
        <v>1</v>
      </c>
      <c r="O113" s="25">
        <v>1</v>
      </c>
      <c r="P113" s="25">
        <v>1</v>
      </c>
      <c r="Q113" s="25">
        <v>1</v>
      </c>
      <c r="R113" s="25">
        <v>1</v>
      </c>
      <c r="S113" s="25">
        <v>1</v>
      </c>
      <c r="T113" s="25">
        <v>1</v>
      </c>
      <c r="U113" s="25">
        <v>1</v>
      </c>
      <c r="V113" s="25">
        <v>1</v>
      </c>
      <c r="W113" s="25">
        <v>1</v>
      </c>
      <c r="X113" s="25">
        <v>1</v>
      </c>
      <c r="Y113" s="25">
        <v>1</v>
      </c>
      <c r="Z113" s="25">
        <v>1</v>
      </c>
      <c r="AA113" s="25">
        <v>1</v>
      </c>
      <c r="AB113" s="25">
        <v>1</v>
      </c>
      <c r="AC113" s="25">
        <v>1</v>
      </c>
      <c r="AD113" s="25">
        <v>1</v>
      </c>
    </row>
    <row r="114" spans="3:30" x14ac:dyDescent="0.2">
      <c r="I114" s="86"/>
    </row>
    <row r="115" spans="3:30" x14ac:dyDescent="0.2">
      <c r="D115" s="4" t="s">
        <v>105</v>
      </c>
      <c r="E115" s="4">
        <v>2025</v>
      </c>
      <c r="F115" s="4">
        <f>E115+1</f>
        <v>2026</v>
      </c>
      <c r="G115" s="4">
        <f t="shared" ref="G115:AD115" si="18">F115+1</f>
        <v>2027</v>
      </c>
      <c r="H115" s="4">
        <f t="shared" si="18"/>
        <v>2028</v>
      </c>
      <c r="I115" s="4">
        <f t="shared" si="18"/>
        <v>2029</v>
      </c>
      <c r="J115" s="4">
        <f t="shared" si="18"/>
        <v>2030</v>
      </c>
      <c r="K115" s="4">
        <f t="shared" si="18"/>
        <v>2031</v>
      </c>
      <c r="L115" s="4">
        <f t="shared" si="18"/>
        <v>2032</v>
      </c>
      <c r="M115" s="4">
        <f t="shared" si="18"/>
        <v>2033</v>
      </c>
      <c r="N115" s="4">
        <f t="shared" si="18"/>
        <v>2034</v>
      </c>
      <c r="O115" s="4">
        <f t="shared" si="18"/>
        <v>2035</v>
      </c>
      <c r="P115" s="4">
        <f t="shared" si="18"/>
        <v>2036</v>
      </c>
      <c r="Q115" s="4">
        <f t="shared" si="18"/>
        <v>2037</v>
      </c>
      <c r="R115" s="4">
        <f t="shared" si="18"/>
        <v>2038</v>
      </c>
      <c r="S115" s="4">
        <f t="shared" si="18"/>
        <v>2039</v>
      </c>
      <c r="T115" s="4">
        <f t="shared" si="18"/>
        <v>2040</v>
      </c>
      <c r="U115" s="4">
        <f t="shared" si="18"/>
        <v>2041</v>
      </c>
      <c r="V115" s="4">
        <f t="shared" si="18"/>
        <v>2042</v>
      </c>
      <c r="W115" s="4">
        <f t="shared" si="18"/>
        <v>2043</v>
      </c>
      <c r="X115" s="4">
        <f t="shared" si="18"/>
        <v>2044</v>
      </c>
      <c r="Y115" s="4">
        <f t="shared" si="18"/>
        <v>2045</v>
      </c>
      <c r="Z115" s="4">
        <f t="shared" si="18"/>
        <v>2046</v>
      </c>
      <c r="AA115" s="4">
        <f t="shared" si="18"/>
        <v>2047</v>
      </c>
      <c r="AB115" s="4">
        <f t="shared" si="18"/>
        <v>2048</v>
      </c>
      <c r="AC115" s="4">
        <f t="shared" si="18"/>
        <v>2049</v>
      </c>
      <c r="AD115" s="4">
        <f t="shared" si="18"/>
        <v>2050</v>
      </c>
    </row>
    <row r="116" spans="3:30" x14ac:dyDescent="0.2">
      <c r="D116" s="6" t="s">
        <v>35</v>
      </c>
      <c r="E116" s="25">
        <v>0</v>
      </c>
      <c r="F116" s="25">
        <v>0</v>
      </c>
      <c r="G116" s="25">
        <v>0.01</v>
      </c>
      <c r="H116" s="25">
        <v>0.02</v>
      </c>
      <c r="I116" s="25">
        <v>0.04</v>
      </c>
      <c r="J116" s="25">
        <v>0.08</v>
      </c>
      <c r="K116" s="25">
        <v>0.16</v>
      </c>
      <c r="L116" s="25">
        <v>0.32</v>
      </c>
      <c r="M116" s="25">
        <v>0.64</v>
      </c>
      <c r="N116" s="25">
        <v>0.9</v>
      </c>
      <c r="O116" s="25">
        <v>1</v>
      </c>
      <c r="P116" s="25">
        <v>1</v>
      </c>
      <c r="Q116" s="25">
        <v>1</v>
      </c>
      <c r="R116" s="25">
        <v>1</v>
      </c>
      <c r="S116" s="25">
        <v>1</v>
      </c>
      <c r="T116" s="25">
        <v>1</v>
      </c>
      <c r="U116" s="25">
        <v>1</v>
      </c>
      <c r="V116" s="25">
        <v>1</v>
      </c>
      <c r="W116" s="25">
        <v>1</v>
      </c>
      <c r="X116" s="25">
        <v>1</v>
      </c>
      <c r="Y116" s="25">
        <v>1</v>
      </c>
      <c r="Z116" s="25">
        <v>1</v>
      </c>
      <c r="AA116" s="25">
        <v>1</v>
      </c>
      <c r="AB116" s="25">
        <v>1</v>
      </c>
      <c r="AC116" s="25">
        <v>1</v>
      </c>
      <c r="AD116" s="25">
        <v>1</v>
      </c>
    </row>
    <row r="117" spans="3:30" x14ac:dyDescent="0.2">
      <c r="D117" s="6" t="s">
        <v>36</v>
      </c>
      <c r="E117" s="25">
        <v>0</v>
      </c>
      <c r="F117" s="25">
        <v>0</v>
      </c>
      <c r="G117" s="25">
        <v>0.01</v>
      </c>
      <c r="H117" s="25">
        <v>0.02</v>
      </c>
      <c r="I117" s="25">
        <v>0.04</v>
      </c>
      <c r="J117" s="25">
        <v>0.08</v>
      </c>
      <c r="K117" s="25">
        <v>0.16</v>
      </c>
      <c r="L117" s="25">
        <v>0.32</v>
      </c>
      <c r="M117" s="25">
        <v>0.64</v>
      </c>
      <c r="N117" s="25">
        <v>0.9</v>
      </c>
      <c r="O117" s="25">
        <v>1</v>
      </c>
      <c r="P117" s="25">
        <v>1</v>
      </c>
      <c r="Q117" s="25">
        <v>1</v>
      </c>
      <c r="R117" s="25">
        <v>1</v>
      </c>
      <c r="S117" s="25">
        <v>1</v>
      </c>
      <c r="T117" s="25">
        <v>1</v>
      </c>
      <c r="U117" s="25">
        <v>1</v>
      </c>
      <c r="V117" s="25">
        <v>1</v>
      </c>
      <c r="W117" s="25">
        <v>1</v>
      </c>
      <c r="X117" s="25">
        <v>1</v>
      </c>
      <c r="Y117" s="25">
        <v>1</v>
      </c>
      <c r="Z117" s="25">
        <v>1</v>
      </c>
      <c r="AA117" s="25">
        <v>1</v>
      </c>
      <c r="AB117" s="25">
        <v>1</v>
      </c>
      <c r="AC117" s="25">
        <v>1</v>
      </c>
      <c r="AD117" s="25">
        <v>1</v>
      </c>
    </row>
    <row r="118" spans="3:30" x14ac:dyDescent="0.2">
      <c r="D118" s="6" t="s">
        <v>37</v>
      </c>
      <c r="E118" s="25">
        <v>0</v>
      </c>
      <c r="F118" s="25">
        <v>0</v>
      </c>
      <c r="G118" s="25">
        <v>0.01</v>
      </c>
      <c r="H118" s="25">
        <v>0.02</v>
      </c>
      <c r="I118" s="25">
        <v>0.04</v>
      </c>
      <c r="J118" s="25">
        <v>0.08</v>
      </c>
      <c r="K118" s="25">
        <v>0.16</v>
      </c>
      <c r="L118" s="25">
        <v>0.32</v>
      </c>
      <c r="M118" s="25">
        <v>0.64</v>
      </c>
      <c r="N118" s="25">
        <v>0.9</v>
      </c>
      <c r="O118" s="25">
        <v>1</v>
      </c>
      <c r="P118" s="25">
        <v>1</v>
      </c>
      <c r="Q118" s="25">
        <v>1</v>
      </c>
      <c r="R118" s="25">
        <v>1</v>
      </c>
      <c r="S118" s="25">
        <v>1</v>
      </c>
      <c r="T118" s="25">
        <v>1</v>
      </c>
      <c r="U118" s="25">
        <v>1</v>
      </c>
      <c r="V118" s="25">
        <v>1</v>
      </c>
      <c r="W118" s="25">
        <v>1</v>
      </c>
      <c r="X118" s="25">
        <v>1</v>
      </c>
      <c r="Y118" s="25">
        <v>1</v>
      </c>
      <c r="Z118" s="25">
        <v>1</v>
      </c>
      <c r="AA118" s="25">
        <v>1</v>
      </c>
      <c r="AB118" s="25">
        <v>1</v>
      </c>
      <c r="AC118" s="25">
        <v>1</v>
      </c>
      <c r="AD118" s="25">
        <v>1</v>
      </c>
    </row>
    <row r="119" spans="3:30" x14ac:dyDescent="0.2">
      <c r="I119" s="86"/>
    </row>
    <row r="120" spans="3:30" x14ac:dyDescent="0.2">
      <c r="C120" s="4" t="s">
        <v>106</v>
      </c>
      <c r="D120" s="4" t="s">
        <v>107</v>
      </c>
      <c r="E120" s="4">
        <v>2025</v>
      </c>
      <c r="F120" s="4">
        <f>E120+1</f>
        <v>2026</v>
      </c>
      <c r="G120" s="4">
        <f t="shared" ref="G120:AD120" si="19">F120+1</f>
        <v>2027</v>
      </c>
      <c r="H120" s="4">
        <f t="shared" si="19"/>
        <v>2028</v>
      </c>
      <c r="I120" s="4">
        <f t="shared" si="19"/>
        <v>2029</v>
      </c>
      <c r="J120" s="4">
        <f t="shared" si="19"/>
        <v>2030</v>
      </c>
      <c r="K120" s="4">
        <f t="shared" si="19"/>
        <v>2031</v>
      </c>
      <c r="L120" s="4">
        <f t="shared" si="19"/>
        <v>2032</v>
      </c>
      <c r="M120" s="4">
        <f t="shared" si="19"/>
        <v>2033</v>
      </c>
      <c r="N120" s="4">
        <f t="shared" si="19"/>
        <v>2034</v>
      </c>
      <c r="O120" s="4">
        <f t="shared" si="19"/>
        <v>2035</v>
      </c>
      <c r="P120" s="4">
        <f t="shared" si="19"/>
        <v>2036</v>
      </c>
      <c r="Q120" s="4">
        <f t="shared" si="19"/>
        <v>2037</v>
      </c>
      <c r="R120" s="4">
        <f t="shared" si="19"/>
        <v>2038</v>
      </c>
      <c r="S120" s="4">
        <f t="shared" si="19"/>
        <v>2039</v>
      </c>
      <c r="T120" s="4">
        <f t="shared" si="19"/>
        <v>2040</v>
      </c>
      <c r="U120" s="4">
        <f t="shared" si="19"/>
        <v>2041</v>
      </c>
      <c r="V120" s="4">
        <f t="shared" si="19"/>
        <v>2042</v>
      </c>
      <c r="W120" s="4">
        <f t="shared" si="19"/>
        <v>2043</v>
      </c>
      <c r="X120" s="4">
        <f t="shared" si="19"/>
        <v>2044</v>
      </c>
      <c r="Y120" s="4">
        <f t="shared" si="19"/>
        <v>2045</v>
      </c>
      <c r="Z120" s="4">
        <f t="shared" si="19"/>
        <v>2046</v>
      </c>
      <c r="AA120" s="4">
        <f t="shared" si="19"/>
        <v>2047</v>
      </c>
      <c r="AB120" s="4">
        <f t="shared" si="19"/>
        <v>2048</v>
      </c>
      <c r="AC120" s="4">
        <f t="shared" si="19"/>
        <v>2049</v>
      </c>
      <c r="AD120" s="4">
        <f t="shared" si="19"/>
        <v>2050</v>
      </c>
    </row>
    <row r="121" spans="3:30" x14ac:dyDescent="0.2">
      <c r="C121" t="s">
        <v>108</v>
      </c>
      <c r="D121" s="6" t="s">
        <v>109</v>
      </c>
      <c r="E121" s="92">
        <v>13.67</v>
      </c>
      <c r="F121" s="92">
        <v>11.73</v>
      </c>
      <c r="G121" s="92">
        <v>9.8000000000000007</v>
      </c>
      <c r="H121" s="92">
        <v>7.87</v>
      </c>
      <c r="I121" s="92">
        <v>5.93</v>
      </c>
      <c r="J121" s="92">
        <v>4</v>
      </c>
      <c r="K121" s="92">
        <v>3.82</v>
      </c>
      <c r="L121" s="92">
        <v>3.65</v>
      </c>
      <c r="M121" s="92">
        <v>3.47</v>
      </c>
      <c r="N121" s="92">
        <v>3.29</v>
      </c>
      <c r="O121" s="92">
        <v>3.11</v>
      </c>
      <c r="P121" s="92">
        <v>2.94</v>
      </c>
      <c r="Q121" s="92">
        <v>2.76</v>
      </c>
      <c r="R121" s="92">
        <v>2.58</v>
      </c>
      <c r="S121" s="92">
        <v>2.4</v>
      </c>
      <c r="T121" s="92">
        <v>2.23</v>
      </c>
      <c r="U121" s="92">
        <v>2.0499999999999998</v>
      </c>
      <c r="V121" s="92">
        <v>1.87</v>
      </c>
      <c r="W121" s="92">
        <v>1.69</v>
      </c>
      <c r="X121" s="92">
        <v>1.52</v>
      </c>
      <c r="Y121" s="92">
        <v>1.34</v>
      </c>
      <c r="Z121" s="92">
        <v>1.1599999999999999</v>
      </c>
      <c r="AA121" s="92">
        <v>0.98</v>
      </c>
      <c r="AB121" s="92">
        <v>0.8</v>
      </c>
      <c r="AC121" s="92">
        <v>0.63</v>
      </c>
      <c r="AD121" s="92">
        <v>0.45</v>
      </c>
    </row>
    <row r="122" spans="3:30" x14ac:dyDescent="0.2">
      <c r="C122" s="6" t="s">
        <v>110</v>
      </c>
      <c r="D122" s="6" t="s">
        <v>111</v>
      </c>
      <c r="E122" s="34">
        <f>E121*$E$107</f>
        <v>12.060372294372293</v>
      </c>
      <c r="F122" s="34">
        <f t="shared" ref="F122:AD122" si="20">F121*$E$107</f>
        <v>10.348805194805195</v>
      </c>
      <c r="G122" s="34">
        <f t="shared" si="20"/>
        <v>8.6460606060606064</v>
      </c>
      <c r="H122" s="34">
        <f t="shared" si="20"/>
        <v>6.9433160173160164</v>
      </c>
      <c r="I122" s="34">
        <f t="shared" si="20"/>
        <v>5.2317489177489174</v>
      </c>
      <c r="J122" s="34">
        <f t="shared" si="20"/>
        <v>3.5290043290043287</v>
      </c>
      <c r="K122" s="34">
        <f t="shared" si="20"/>
        <v>3.370199134199134</v>
      </c>
      <c r="L122" s="34">
        <f t="shared" si="20"/>
        <v>3.2202164502164496</v>
      </c>
      <c r="M122" s="34">
        <f t="shared" si="20"/>
        <v>3.0614112554112554</v>
      </c>
      <c r="N122" s="34">
        <f t="shared" si="20"/>
        <v>2.9026060606060602</v>
      </c>
      <c r="O122" s="34">
        <f t="shared" si="20"/>
        <v>2.7438008658008655</v>
      </c>
      <c r="P122" s="34">
        <f t="shared" si="20"/>
        <v>2.5938181818181816</v>
      </c>
      <c r="Q122" s="34">
        <f t="shared" si="20"/>
        <v>2.4350129870129864</v>
      </c>
      <c r="R122" s="34">
        <f t="shared" si="20"/>
        <v>2.2762077922077921</v>
      </c>
      <c r="S122" s="34">
        <f t="shared" si="20"/>
        <v>2.117402597402597</v>
      </c>
      <c r="T122" s="34">
        <f t="shared" si="20"/>
        <v>1.9674199134199133</v>
      </c>
      <c r="U122" s="34">
        <f t="shared" si="20"/>
        <v>1.8086147186147183</v>
      </c>
      <c r="V122" s="34">
        <f t="shared" si="20"/>
        <v>1.6498095238095238</v>
      </c>
      <c r="W122" s="34">
        <f t="shared" si="20"/>
        <v>1.4910043290043289</v>
      </c>
      <c r="X122" s="34">
        <f t="shared" si="20"/>
        <v>1.341021645021645</v>
      </c>
      <c r="Y122" s="34">
        <f t="shared" si="20"/>
        <v>1.1822164502164503</v>
      </c>
      <c r="Z122" s="34">
        <f t="shared" si="20"/>
        <v>1.0234112554112553</v>
      </c>
      <c r="AA122" s="34">
        <f t="shared" si="20"/>
        <v>0.86460606060606049</v>
      </c>
      <c r="AB122" s="34">
        <f t="shared" si="20"/>
        <v>0.70580086580086576</v>
      </c>
      <c r="AC122" s="34">
        <f t="shared" si="20"/>
        <v>0.55581818181818177</v>
      </c>
      <c r="AD122" s="34">
        <f t="shared" si="20"/>
        <v>0.39701298701298698</v>
      </c>
    </row>
    <row r="123" spans="3:30" x14ac:dyDescent="0.2">
      <c r="C123" s="6" t="s">
        <v>112</v>
      </c>
      <c r="D123" s="6" t="s">
        <v>111</v>
      </c>
      <c r="E123" s="34">
        <f>$E$103</f>
        <v>10.19</v>
      </c>
      <c r="F123" s="34">
        <f t="shared" ref="F123:AD123" si="21">$E$103</f>
        <v>10.19</v>
      </c>
      <c r="G123" s="34">
        <f t="shared" si="21"/>
        <v>10.19</v>
      </c>
      <c r="H123" s="34">
        <f t="shared" si="21"/>
        <v>10.19</v>
      </c>
      <c r="I123" s="34">
        <f t="shared" si="21"/>
        <v>10.19</v>
      </c>
      <c r="J123" s="34">
        <f t="shared" si="21"/>
        <v>10.19</v>
      </c>
      <c r="K123" s="34">
        <f t="shared" si="21"/>
        <v>10.19</v>
      </c>
      <c r="L123" s="34">
        <f t="shared" si="21"/>
        <v>10.19</v>
      </c>
      <c r="M123" s="34">
        <f t="shared" si="21"/>
        <v>10.19</v>
      </c>
      <c r="N123" s="34">
        <f t="shared" si="21"/>
        <v>10.19</v>
      </c>
      <c r="O123" s="34">
        <f t="shared" si="21"/>
        <v>10.19</v>
      </c>
      <c r="P123" s="34">
        <f t="shared" si="21"/>
        <v>10.19</v>
      </c>
      <c r="Q123" s="34">
        <f t="shared" si="21"/>
        <v>10.19</v>
      </c>
      <c r="R123" s="34">
        <f t="shared" si="21"/>
        <v>10.19</v>
      </c>
      <c r="S123" s="34">
        <f t="shared" si="21"/>
        <v>10.19</v>
      </c>
      <c r="T123" s="34">
        <f t="shared" si="21"/>
        <v>10.19</v>
      </c>
      <c r="U123" s="34">
        <f t="shared" si="21"/>
        <v>10.19</v>
      </c>
      <c r="V123" s="34">
        <f t="shared" si="21"/>
        <v>10.19</v>
      </c>
      <c r="W123" s="34">
        <f t="shared" si="21"/>
        <v>10.19</v>
      </c>
      <c r="X123" s="34">
        <f t="shared" si="21"/>
        <v>10.19</v>
      </c>
      <c r="Y123" s="34">
        <f t="shared" si="21"/>
        <v>10.19</v>
      </c>
      <c r="Z123" s="34">
        <f t="shared" si="21"/>
        <v>10.19</v>
      </c>
      <c r="AA123" s="34">
        <f t="shared" si="21"/>
        <v>10.19</v>
      </c>
      <c r="AB123" s="34">
        <f t="shared" si="21"/>
        <v>10.19</v>
      </c>
      <c r="AC123" s="34">
        <f t="shared" si="21"/>
        <v>10.19</v>
      </c>
      <c r="AD123" s="34">
        <f t="shared" si="21"/>
        <v>10.19</v>
      </c>
    </row>
    <row r="124" spans="3:30" x14ac:dyDescent="0.2">
      <c r="C124" s="6" t="s">
        <v>113</v>
      </c>
      <c r="D124" s="6" t="s">
        <v>114</v>
      </c>
      <c r="E124" s="34">
        <f>0</f>
        <v>0</v>
      </c>
      <c r="F124" s="34">
        <f>0</f>
        <v>0</v>
      </c>
      <c r="G124" s="34">
        <f>0</f>
        <v>0</v>
      </c>
      <c r="H124" s="34">
        <f>0</f>
        <v>0</v>
      </c>
      <c r="I124" s="34">
        <f>0</f>
        <v>0</v>
      </c>
      <c r="J124" s="34">
        <f>0</f>
        <v>0</v>
      </c>
      <c r="K124" s="34">
        <f>0</f>
        <v>0</v>
      </c>
      <c r="L124" s="34">
        <f>0</f>
        <v>0</v>
      </c>
      <c r="M124" s="34">
        <f>0</f>
        <v>0</v>
      </c>
      <c r="N124" s="34">
        <f>0</f>
        <v>0</v>
      </c>
      <c r="O124" s="34">
        <f>0</f>
        <v>0</v>
      </c>
      <c r="P124" s="34">
        <f>0</f>
        <v>0</v>
      </c>
      <c r="Q124" s="34">
        <f>0</f>
        <v>0</v>
      </c>
      <c r="R124" s="34">
        <f>0</f>
        <v>0</v>
      </c>
      <c r="S124" s="34">
        <f>0</f>
        <v>0</v>
      </c>
      <c r="T124" s="34">
        <f>0</f>
        <v>0</v>
      </c>
      <c r="U124" s="34">
        <f>0</f>
        <v>0</v>
      </c>
      <c r="V124" s="34">
        <f>0</f>
        <v>0</v>
      </c>
      <c r="W124" s="34">
        <f>0</f>
        <v>0</v>
      </c>
      <c r="X124" s="34">
        <f>0</f>
        <v>0</v>
      </c>
      <c r="Y124" s="34">
        <f>0</f>
        <v>0</v>
      </c>
      <c r="Z124" s="34">
        <f>0</f>
        <v>0</v>
      </c>
      <c r="AA124" s="34">
        <f>0</f>
        <v>0</v>
      </c>
      <c r="AB124" s="34">
        <f>0</f>
        <v>0</v>
      </c>
      <c r="AC124" s="34">
        <f>0</f>
        <v>0</v>
      </c>
      <c r="AD124" s="34">
        <f>0</f>
        <v>0</v>
      </c>
    </row>
    <row r="127" spans="3:30" x14ac:dyDescent="0.2">
      <c r="D127" t="s">
        <v>115</v>
      </c>
    </row>
    <row r="128" spans="3:30" x14ac:dyDescent="0.2">
      <c r="C128" s="4" t="s">
        <v>116</v>
      </c>
      <c r="D128" s="4" t="s">
        <v>117</v>
      </c>
      <c r="E128" s="4" t="s">
        <v>118</v>
      </c>
      <c r="F128" s="4" t="s">
        <v>119</v>
      </c>
      <c r="G128" s="4" t="s">
        <v>120</v>
      </c>
      <c r="H128" s="4" t="s">
        <v>121</v>
      </c>
      <c r="I128" s="4" t="s">
        <v>122</v>
      </c>
    </row>
    <row r="129" spans="3:14" x14ac:dyDescent="0.2">
      <c r="C129" s="6" t="s">
        <v>123</v>
      </c>
      <c r="D129" s="6" t="s">
        <v>112</v>
      </c>
      <c r="E129" s="15">
        <v>65000</v>
      </c>
      <c r="F129" s="15">
        <v>7.2</v>
      </c>
      <c r="G129" s="9">
        <v>130000</v>
      </c>
      <c r="H129" s="93">
        <f>E129/F129</f>
        <v>9027.7777777777774</v>
      </c>
      <c r="I129" s="46">
        <f>H129/365</f>
        <v>24.733637747336378</v>
      </c>
      <c r="J129" s="36"/>
    </row>
    <row r="130" spans="3:14" x14ac:dyDescent="0.2">
      <c r="C130" s="6" t="s">
        <v>123</v>
      </c>
      <c r="D130" s="6" t="s">
        <v>113</v>
      </c>
      <c r="E130" s="15">
        <v>65000</v>
      </c>
      <c r="F130" s="15">
        <v>12.7</v>
      </c>
      <c r="G130" s="9">
        <v>480000</v>
      </c>
      <c r="H130" s="93">
        <f>E130/F130</f>
        <v>5118.1102362204729</v>
      </c>
      <c r="I130" s="46">
        <f>H130/365</f>
        <v>14.022219825261569</v>
      </c>
      <c r="J130" s="36"/>
    </row>
    <row r="131" spans="3:14" x14ac:dyDescent="0.2">
      <c r="C131" s="6" t="s">
        <v>123</v>
      </c>
      <c r="D131" s="6" t="s">
        <v>110</v>
      </c>
      <c r="E131" s="15">
        <v>65000</v>
      </c>
      <c r="F131" s="15">
        <v>7.9</v>
      </c>
      <c r="G131" s="9">
        <v>360000</v>
      </c>
      <c r="H131" s="93">
        <f>E131/F131</f>
        <v>8227.8481012658231</v>
      </c>
      <c r="I131" s="46">
        <f>H131/365</f>
        <v>22.542049592509105</v>
      </c>
      <c r="J131" s="36"/>
    </row>
    <row r="132" spans="3:14" x14ac:dyDescent="0.2">
      <c r="C132" s="6"/>
      <c r="D132" s="6"/>
      <c r="J132" s="36"/>
    </row>
    <row r="133" spans="3:14" x14ac:dyDescent="0.2">
      <c r="C133" s="6" t="s">
        <v>124</v>
      </c>
      <c r="D133" s="6" t="s">
        <v>112</v>
      </c>
      <c r="E133" s="15">
        <v>170000</v>
      </c>
      <c r="F133" s="15">
        <v>7.2</v>
      </c>
      <c r="G133" s="9">
        <v>150000</v>
      </c>
      <c r="H133" s="93">
        <f>E133/F133</f>
        <v>23611.111111111109</v>
      </c>
      <c r="I133" s="46">
        <f>H133/365</f>
        <v>64.68797564687975</v>
      </c>
      <c r="J133" s="36"/>
    </row>
    <row r="134" spans="3:14" x14ac:dyDescent="0.2">
      <c r="C134" s="6" t="s">
        <v>124</v>
      </c>
      <c r="D134" s="6" t="s">
        <v>113</v>
      </c>
      <c r="E134" s="15">
        <v>170000</v>
      </c>
      <c r="F134" s="15">
        <v>12.7</v>
      </c>
      <c r="G134" s="9">
        <v>850000</v>
      </c>
      <c r="H134" s="93">
        <f>E134/F134</f>
        <v>13385.826771653545</v>
      </c>
      <c r="I134" s="46">
        <f>H134/365</f>
        <v>36.673498004530259</v>
      </c>
      <c r="J134" s="36"/>
    </row>
    <row r="135" spans="3:14" x14ac:dyDescent="0.2">
      <c r="C135" s="6" t="s">
        <v>124</v>
      </c>
      <c r="D135" s="6" t="s">
        <v>110</v>
      </c>
      <c r="E135" s="15">
        <v>170000</v>
      </c>
      <c r="F135" s="15">
        <v>7.9</v>
      </c>
      <c r="G135" s="9">
        <v>400000</v>
      </c>
      <c r="H135" s="93">
        <f>E135/F135</f>
        <v>21518.98734177215</v>
      </c>
      <c r="I135" s="46">
        <f>H135/365</f>
        <v>58.956129703485345</v>
      </c>
      <c r="J135" s="36"/>
    </row>
    <row r="136" spans="3:14" x14ac:dyDescent="0.2">
      <c r="C136" s="6"/>
      <c r="D136" s="6"/>
      <c r="J136" s="36"/>
    </row>
    <row r="137" spans="3:14" x14ac:dyDescent="0.2">
      <c r="C137" s="6" t="s">
        <v>125</v>
      </c>
      <c r="D137" s="6" t="s">
        <v>112</v>
      </c>
      <c r="E137" s="15">
        <v>16500</v>
      </c>
      <c r="F137" s="15">
        <v>6.5</v>
      </c>
      <c r="G137" s="9">
        <v>70000</v>
      </c>
      <c r="H137" s="93">
        <f>E137/F137</f>
        <v>2538.4615384615386</v>
      </c>
      <c r="I137" s="46">
        <f>H137/365</f>
        <v>6.9546891464699687</v>
      </c>
      <c r="J137" s="36"/>
    </row>
    <row r="138" spans="3:14" x14ac:dyDescent="0.2">
      <c r="C138" s="6" t="s">
        <v>125</v>
      </c>
      <c r="D138" s="6" t="s">
        <v>113</v>
      </c>
      <c r="E138" s="15">
        <v>16500</v>
      </c>
      <c r="F138" s="15">
        <v>26.1</v>
      </c>
      <c r="G138" s="9">
        <v>150000</v>
      </c>
      <c r="H138" s="93">
        <f>E138/F138</f>
        <v>632.18390804597698</v>
      </c>
      <c r="I138" s="46">
        <f>H138/365</f>
        <v>1.7320107069752795</v>
      </c>
      <c r="J138" s="36"/>
    </row>
    <row r="139" spans="3:14" x14ac:dyDescent="0.2">
      <c r="C139" s="6" t="s">
        <v>125</v>
      </c>
      <c r="D139" s="6" t="s">
        <v>110</v>
      </c>
      <c r="E139" s="15">
        <v>16500</v>
      </c>
      <c r="F139" s="15">
        <v>16.3</v>
      </c>
      <c r="G139" s="94">
        <v>0</v>
      </c>
      <c r="H139" s="93">
        <f>E139/F139</f>
        <v>1012.2699386503067</v>
      </c>
      <c r="I139" s="46">
        <f>H139/365</f>
        <v>2.7733422976720732</v>
      </c>
      <c r="J139" s="36"/>
    </row>
    <row r="140" spans="3:14" x14ac:dyDescent="0.2">
      <c r="I140" s="86"/>
    </row>
    <row r="141" spans="3:14" x14ac:dyDescent="0.2">
      <c r="I141" s="86"/>
    </row>
    <row r="142" spans="3:14" x14ac:dyDescent="0.2">
      <c r="C142" s="38" t="s">
        <v>126</v>
      </c>
      <c r="D142" s="35">
        <v>65000</v>
      </c>
      <c r="E142" s="35">
        <v>65000</v>
      </c>
      <c r="F142" s="35">
        <v>65000</v>
      </c>
      <c r="G142" s="35"/>
      <c r="H142" s="35">
        <v>170000</v>
      </c>
      <c r="I142" s="35">
        <v>170000</v>
      </c>
      <c r="J142" s="35">
        <v>170000</v>
      </c>
      <c r="K142" s="35"/>
      <c r="L142" s="35">
        <v>16500</v>
      </c>
      <c r="M142" s="35">
        <v>16500</v>
      </c>
      <c r="N142" s="35">
        <v>16500</v>
      </c>
    </row>
    <row r="143" spans="3:14" x14ac:dyDescent="0.2">
      <c r="C143" s="38" t="s">
        <v>127</v>
      </c>
      <c r="D143" s="35">
        <v>7.2</v>
      </c>
      <c r="E143" s="35">
        <v>12.7</v>
      </c>
      <c r="F143" s="35">
        <v>7.9</v>
      </c>
      <c r="G143" s="35"/>
      <c r="H143" s="35">
        <v>7.2</v>
      </c>
      <c r="I143" s="35">
        <v>12.7</v>
      </c>
      <c r="J143" s="35">
        <v>7.9</v>
      </c>
      <c r="K143" s="35"/>
      <c r="L143" s="35">
        <v>6.5</v>
      </c>
      <c r="M143" s="35">
        <v>26.1</v>
      </c>
      <c r="N143" s="35">
        <v>16.3</v>
      </c>
    </row>
    <row r="144" spans="3:14" x14ac:dyDescent="0.2">
      <c r="C144" s="4" t="s">
        <v>128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31" x14ac:dyDescent="0.2">
      <c r="C145" s="4" t="s">
        <v>129</v>
      </c>
      <c r="D145" s="95" t="s">
        <v>123</v>
      </c>
      <c r="E145" s="95" t="s">
        <v>123</v>
      </c>
      <c r="F145" s="95" t="s">
        <v>123</v>
      </c>
      <c r="G145" s="95"/>
      <c r="H145" s="95" t="s">
        <v>124</v>
      </c>
      <c r="I145" s="95" t="s">
        <v>124</v>
      </c>
      <c r="J145" s="95" t="s">
        <v>124</v>
      </c>
      <c r="K145" s="95"/>
      <c r="L145" s="95" t="s">
        <v>125</v>
      </c>
      <c r="M145" s="95" t="s">
        <v>125</v>
      </c>
      <c r="N145" s="95" t="s">
        <v>125</v>
      </c>
    </row>
    <row r="146" spans="3:31" x14ac:dyDescent="0.2">
      <c r="C146" s="4" t="s">
        <v>43</v>
      </c>
      <c r="D146" s="4" t="s">
        <v>112</v>
      </c>
      <c r="E146" s="4" t="s">
        <v>113</v>
      </c>
      <c r="F146" s="4" t="s">
        <v>110</v>
      </c>
      <c r="G146" s="4"/>
      <c r="H146" s="4" t="s">
        <v>112</v>
      </c>
      <c r="I146" s="4" t="s">
        <v>113</v>
      </c>
      <c r="J146" s="4" t="s">
        <v>110</v>
      </c>
      <c r="K146" s="4"/>
      <c r="L146" s="4" t="s">
        <v>112</v>
      </c>
      <c r="M146" s="4" t="s">
        <v>113</v>
      </c>
      <c r="N146" s="4" t="s">
        <v>110</v>
      </c>
    </row>
    <row r="147" spans="3:31" x14ac:dyDescent="0.2">
      <c r="C147" s="6" t="s">
        <v>46</v>
      </c>
      <c r="D147" s="15">
        <v>218.43836297409499</v>
      </c>
      <c r="E147" s="15">
        <v>0</v>
      </c>
      <c r="F147" s="15">
        <v>0</v>
      </c>
      <c r="G147" s="15"/>
      <c r="H147" s="15">
        <v>587.52750235024905</v>
      </c>
      <c r="I147" s="15">
        <v>0</v>
      </c>
      <c r="J147" s="15">
        <v>0</v>
      </c>
      <c r="K147" s="15"/>
      <c r="L147" s="15">
        <v>34.703175259599277</v>
      </c>
      <c r="M147" s="15">
        <v>0</v>
      </c>
      <c r="N147" s="15">
        <v>0</v>
      </c>
    </row>
    <row r="148" spans="3:31" x14ac:dyDescent="0.2">
      <c r="C148" s="6" t="s">
        <v>47</v>
      </c>
      <c r="D148" s="15">
        <v>398.49591412474592</v>
      </c>
      <c r="E148" s="15">
        <v>0</v>
      </c>
      <c r="F148" s="15">
        <v>0</v>
      </c>
      <c r="G148" s="15"/>
      <c r="H148" s="15">
        <v>980.541561227496</v>
      </c>
      <c r="I148" s="15">
        <v>0</v>
      </c>
      <c r="J148" s="15">
        <v>0</v>
      </c>
      <c r="K148" s="15"/>
      <c r="L148" s="15">
        <v>41.240263317317265</v>
      </c>
      <c r="M148" s="15">
        <v>0</v>
      </c>
      <c r="N148" s="15">
        <v>0</v>
      </c>
    </row>
    <row r="149" spans="3:31" x14ac:dyDescent="0.2">
      <c r="C149" s="6" t="s">
        <v>48</v>
      </c>
      <c r="D149" s="15">
        <v>17.075729092025952</v>
      </c>
      <c r="E149" s="15">
        <v>12.897042337815337</v>
      </c>
      <c r="F149" s="15">
        <v>12.897042337815337</v>
      </c>
      <c r="G149" s="15"/>
      <c r="H149" s="15">
        <v>39.079333801382063</v>
      </c>
      <c r="I149" s="15">
        <v>29.982867657143352</v>
      </c>
      <c r="J149" s="15">
        <v>29.982867657143352</v>
      </c>
      <c r="K149" s="15"/>
      <c r="L149" s="15">
        <v>3.0878709673687856</v>
      </c>
      <c r="M149" s="15">
        <v>2.946478134100889</v>
      </c>
      <c r="N149" s="15">
        <v>2.946478134100889</v>
      </c>
    </row>
    <row r="150" spans="3:31" x14ac:dyDescent="0.2">
      <c r="C150" s="6" t="s">
        <v>49</v>
      </c>
      <c r="D150" s="15">
        <v>5.3851551100826498</v>
      </c>
      <c r="E150" s="15">
        <v>1.7196056450420449</v>
      </c>
      <c r="F150" s="15">
        <v>1.7196056450420449</v>
      </c>
      <c r="G150" s="15"/>
      <c r="H150" s="15">
        <v>12.457985924630965</v>
      </c>
      <c r="I150" s="15">
        <v>4.1226443028572106</v>
      </c>
      <c r="J150" s="15">
        <v>4.1226443028572106</v>
      </c>
      <c r="K150" s="15"/>
      <c r="L150" s="15">
        <v>0.55781611724751889</v>
      </c>
      <c r="M150" s="15">
        <v>0.40013900586555279</v>
      </c>
      <c r="N150" s="15">
        <v>0.40013900586555279</v>
      </c>
    </row>
    <row r="151" spans="3:31" x14ac:dyDescent="0.2">
      <c r="C151" s="6" t="s">
        <v>50</v>
      </c>
      <c r="D151" s="15">
        <v>16.498918004286534</v>
      </c>
      <c r="E151" s="15">
        <v>0</v>
      </c>
      <c r="F151" s="15">
        <v>0</v>
      </c>
      <c r="G151" s="15"/>
      <c r="H151" s="15">
        <v>41.21791217713826</v>
      </c>
      <c r="I151" s="15">
        <v>0</v>
      </c>
      <c r="J151" s="15">
        <v>0</v>
      </c>
      <c r="K151" s="15"/>
      <c r="L151" s="15">
        <v>2.9482868425079545</v>
      </c>
      <c r="M151" s="15">
        <v>0</v>
      </c>
      <c r="N151" s="15">
        <v>0</v>
      </c>
    </row>
    <row r="152" spans="3:31" x14ac:dyDescent="0.2">
      <c r="C152" s="6" t="s">
        <v>51</v>
      </c>
      <c r="D152" s="15">
        <v>2.2460597281249712</v>
      </c>
      <c r="E152" s="15">
        <v>0</v>
      </c>
      <c r="F152" s="15">
        <v>0</v>
      </c>
      <c r="G152" s="15"/>
      <c r="H152" s="15">
        <v>3.6714437863581257</v>
      </c>
      <c r="I152" s="15">
        <v>0</v>
      </c>
      <c r="J152" s="15">
        <v>0</v>
      </c>
      <c r="K152" s="15"/>
      <c r="L152" s="15">
        <v>0.39472173920302756</v>
      </c>
      <c r="M152" s="15">
        <v>0</v>
      </c>
      <c r="N152" s="15">
        <v>0</v>
      </c>
    </row>
    <row r="153" spans="3:31" x14ac:dyDescent="0.2">
      <c r="I153" s="86"/>
    </row>
    <row r="154" spans="3:31" x14ac:dyDescent="0.2">
      <c r="I154" s="86"/>
    </row>
    <row r="155" spans="3:31" x14ac:dyDescent="0.2">
      <c r="I155" s="86"/>
    </row>
    <row r="156" spans="3:31" x14ac:dyDescent="0.2">
      <c r="I156" s="86"/>
    </row>
    <row r="157" spans="3:31" ht="15.75" thickBot="1" x14ac:dyDescent="0.25">
      <c r="C157" s="83"/>
      <c r="D157" s="83" t="s">
        <v>130</v>
      </c>
      <c r="E157" s="83"/>
      <c r="F157" s="83"/>
      <c r="G157" s="83"/>
      <c r="H157" s="83"/>
      <c r="I157" s="96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</row>
    <row r="159" spans="3:31" x14ac:dyDescent="0.2">
      <c r="D159" s="4" t="s">
        <v>131</v>
      </c>
      <c r="E159" s="4">
        <v>2025</v>
      </c>
      <c r="F159" s="4">
        <f>E159+1</f>
        <v>2026</v>
      </c>
      <c r="G159" s="4">
        <f t="shared" ref="G159:AD159" si="22">F159+1</f>
        <v>2027</v>
      </c>
      <c r="H159" s="4">
        <f t="shared" si="22"/>
        <v>2028</v>
      </c>
      <c r="I159" s="4">
        <f t="shared" si="22"/>
        <v>2029</v>
      </c>
      <c r="J159" s="4">
        <f t="shared" si="22"/>
        <v>2030</v>
      </c>
      <c r="K159" s="4">
        <f t="shared" si="22"/>
        <v>2031</v>
      </c>
      <c r="L159" s="4">
        <f t="shared" si="22"/>
        <v>2032</v>
      </c>
      <c r="M159" s="4">
        <f t="shared" si="22"/>
        <v>2033</v>
      </c>
      <c r="N159" s="4">
        <f t="shared" si="22"/>
        <v>2034</v>
      </c>
      <c r="O159" s="4">
        <f t="shared" si="22"/>
        <v>2035</v>
      </c>
      <c r="P159" s="4">
        <f t="shared" si="22"/>
        <v>2036</v>
      </c>
      <c r="Q159" s="4">
        <f t="shared" si="22"/>
        <v>2037</v>
      </c>
      <c r="R159" s="4">
        <f t="shared" si="22"/>
        <v>2038</v>
      </c>
      <c r="S159" s="4">
        <f t="shared" si="22"/>
        <v>2039</v>
      </c>
      <c r="T159" s="4">
        <f t="shared" si="22"/>
        <v>2040</v>
      </c>
      <c r="U159" s="4">
        <f t="shared" si="22"/>
        <v>2041</v>
      </c>
      <c r="V159" s="4">
        <f t="shared" si="22"/>
        <v>2042</v>
      </c>
      <c r="W159" s="4">
        <f t="shared" si="22"/>
        <v>2043</v>
      </c>
      <c r="X159" s="4">
        <f t="shared" si="22"/>
        <v>2044</v>
      </c>
      <c r="Y159" s="4">
        <f t="shared" si="22"/>
        <v>2045</v>
      </c>
      <c r="Z159" s="4">
        <f t="shared" si="22"/>
        <v>2046</v>
      </c>
      <c r="AA159" s="4">
        <f t="shared" si="22"/>
        <v>2047</v>
      </c>
      <c r="AB159" s="4">
        <f t="shared" si="22"/>
        <v>2048</v>
      </c>
      <c r="AC159" s="4">
        <f t="shared" si="22"/>
        <v>2049</v>
      </c>
      <c r="AD159" s="4">
        <f t="shared" si="22"/>
        <v>2050</v>
      </c>
    </row>
    <row r="160" spans="3:31" x14ac:dyDescent="0.2">
      <c r="D160" s="6" t="s">
        <v>35</v>
      </c>
      <c r="E160" s="97">
        <v>0</v>
      </c>
      <c r="F160" s="97">
        <v>0</v>
      </c>
      <c r="G160" s="97">
        <v>96</v>
      </c>
      <c r="H160" s="97">
        <v>96</v>
      </c>
      <c r="I160" s="97">
        <v>96</v>
      </c>
      <c r="J160" s="97">
        <v>96</v>
      </c>
      <c r="K160" s="97">
        <v>96</v>
      </c>
      <c r="L160" s="97">
        <v>96</v>
      </c>
      <c r="M160" s="97">
        <v>96</v>
      </c>
      <c r="N160" s="97">
        <v>96</v>
      </c>
      <c r="O160" s="97">
        <v>96</v>
      </c>
      <c r="P160" s="97">
        <v>96</v>
      </c>
      <c r="Q160" s="97">
        <v>96</v>
      </c>
      <c r="R160" s="97">
        <v>96</v>
      </c>
      <c r="S160" s="97">
        <v>96</v>
      </c>
      <c r="T160" s="97">
        <v>96</v>
      </c>
      <c r="U160" s="97">
        <v>96</v>
      </c>
      <c r="V160" s="97">
        <v>96</v>
      </c>
      <c r="W160" s="97">
        <v>96</v>
      </c>
      <c r="X160" s="97">
        <v>96</v>
      </c>
      <c r="Y160" s="97">
        <v>96</v>
      </c>
      <c r="Z160" s="97">
        <v>96</v>
      </c>
      <c r="AA160" s="97">
        <v>96</v>
      </c>
      <c r="AB160" s="97">
        <v>96</v>
      </c>
      <c r="AC160" s="97">
        <v>96</v>
      </c>
      <c r="AD160" s="97">
        <v>96</v>
      </c>
    </row>
    <row r="161" spans="3:30" x14ac:dyDescent="0.2">
      <c r="D161" s="6" t="s">
        <v>36</v>
      </c>
      <c r="E161" s="97">
        <v>0</v>
      </c>
      <c r="F161" s="97">
        <v>0</v>
      </c>
      <c r="G161" s="97">
        <v>24</v>
      </c>
      <c r="H161" s="97">
        <v>24</v>
      </c>
      <c r="I161" s="97">
        <v>24</v>
      </c>
      <c r="J161" s="97">
        <v>24</v>
      </c>
      <c r="K161" s="97">
        <v>24</v>
      </c>
      <c r="L161" s="97">
        <v>24</v>
      </c>
      <c r="M161" s="97">
        <v>24</v>
      </c>
      <c r="N161" s="97">
        <v>24</v>
      </c>
      <c r="O161" s="97">
        <v>24</v>
      </c>
      <c r="P161" s="97">
        <v>24</v>
      </c>
      <c r="Q161" s="97">
        <v>24</v>
      </c>
      <c r="R161" s="97">
        <v>24</v>
      </c>
      <c r="S161" s="97">
        <v>24</v>
      </c>
      <c r="T161" s="97">
        <v>24</v>
      </c>
      <c r="U161" s="97">
        <v>24</v>
      </c>
      <c r="V161" s="97">
        <v>24</v>
      </c>
      <c r="W161" s="97">
        <v>24</v>
      </c>
      <c r="X161" s="97">
        <v>24</v>
      </c>
      <c r="Y161" s="97">
        <v>24</v>
      </c>
      <c r="Z161" s="97">
        <v>24</v>
      </c>
      <c r="AA161" s="97">
        <v>24</v>
      </c>
      <c r="AB161" s="97">
        <v>24</v>
      </c>
      <c r="AC161" s="97">
        <v>24</v>
      </c>
      <c r="AD161" s="97">
        <v>24</v>
      </c>
    </row>
    <row r="162" spans="3:30" x14ac:dyDescent="0.2">
      <c r="D162" s="6" t="s">
        <v>37</v>
      </c>
      <c r="E162" s="97">
        <v>0</v>
      </c>
      <c r="F162" s="97">
        <v>0</v>
      </c>
      <c r="G162" s="97">
        <v>24</v>
      </c>
      <c r="H162" s="97">
        <v>24</v>
      </c>
      <c r="I162" s="97">
        <v>24</v>
      </c>
      <c r="J162" s="97">
        <v>24</v>
      </c>
      <c r="K162" s="97">
        <v>24</v>
      </c>
      <c r="L162" s="97">
        <v>24</v>
      </c>
      <c r="M162" s="97">
        <v>24</v>
      </c>
      <c r="N162" s="97">
        <v>24</v>
      </c>
      <c r="O162" s="97">
        <v>24</v>
      </c>
      <c r="P162" s="97">
        <v>24</v>
      </c>
      <c r="Q162" s="97">
        <v>24</v>
      </c>
      <c r="R162" s="97">
        <v>24</v>
      </c>
      <c r="S162" s="97">
        <v>24</v>
      </c>
      <c r="T162" s="97">
        <v>24</v>
      </c>
      <c r="U162" s="97">
        <v>24</v>
      </c>
      <c r="V162" s="97">
        <v>24</v>
      </c>
      <c r="W162" s="97">
        <v>24</v>
      </c>
      <c r="X162" s="97">
        <v>24</v>
      </c>
      <c r="Y162" s="97">
        <v>24</v>
      </c>
      <c r="Z162" s="97">
        <v>24</v>
      </c>
      <c r="AA162" s="97">
        <v>24</v>
      </c>
      <c r="AB162" s="97">
        <v>24</v>
      </c>
      <c r="AC162" s="97">
        <v>24</v>
      </c>
      <c r="AD162" s="97">
        <v>24</v>
      </c>
    </row>
    <row r="163" spans="3:30" x14ac:dyDescent="0.2">
      <c r="I163" s="86"/>
    </row>
    <row r="164" spans="3:30" x14ac:dyDescent="0.2">
      <c r="D164" s="4" t="s">
        <v>132</v>
      </c>
      <c r="E164" s="4">
        <v>2025</v>
      </c>
      <c r="F164" s="4">
        <f>E164+1</f>
        <v>2026</v>
      </c>
      <c r="G164" s="4">
        <f t="shared" ref="G164:AD164" si="23">F164+1</f>
        <v>2027</v>
      </c>
      <c r="H164" s="4">
        <f t="shared" si="23"/>
        <v>2028</v>
      </c>
      <c r="I164" s="4">
        <f t="shared" si="23"/>
        <v>2029</v>
      </c>
      <c r="J164" s="4">
        <f t="shared" si="23"/>
        <v>2030</v>
      </c>
      <c r="K164" s="4">
        <f t="shared" si="23"/>
        <v>2031</v>
      </c>
      <c r="L164" s="4">
        <f t="shared" si="23"/>
        <v>2032</v>
      </c>
      <c r="M164" s="4">
        <f t="shared" si="23"/>
        <v>2033</v>
      </c>
      <c r="N164" s="4">
        <f t="shared" si="23"/>
        <v>2034</v>
      </c>
      <c r="O164" s="4">
        <f t="shared" si="23"/>
        <v>2035</v>
      </c>
      <c r="P164" s="4">
        <f t="shared" si="23"/>
        <v>2036</v>
      </c>
      <c r="Q164" s="4">
        <f t="shared" si="23"/>
        <v>2037</v>
      </c>
      <c r="R164" s="4">
        <f t="shared" si="23"/>
        <v>2038</v>
      </c>
      <c r="S164" s="4">
        <f t="shared" si="23"/>
        <v>2039</v>
      </c>
      <c r="T164" s="4">
        <f t="shared" si="23"/>
        <v>2040</v>
      </c>
      <c r="U164" s="4">
        <f t="shared" si="23"/>
        <v>2041</v>
      </c>
      <c r="V164" s="4">
        <f t="shared" si="23"/>
        <v>2042</v>
      </c>
      <c r="W164" s="4">
        <f t="shared" si="23"/>
        <v>2043</v>
      </c>
      <c r="X164" s="4">
        <f t="shared" si="23"/>
        <v>2044</v>
      </c>
      <c r="Y164" s="4">
        <f t="shared" si="23"/>
        <v>2045</v>
      </c>
      <c r="Z164" s="4">
        <f t="shared" si="23"/>
        <v>2046</v>
      </c>
      <c r="AA164" s="4">
        <f t="shared" si="23"/>
        <v>2047</v>
      </c>
      <c r="AB164" s="4">
        <f t="shared" si="23"/>
        <v>2048</v>
      </c>
      <c r="AC164" s="4">
        <f t="shared" si="23"/>
        <v>2049</v>
      </c>
      <c r="AD164" s="4">
        <f t="shared" si="23"/>
        <v>2050</v>
      </c>
    </row>
    <row r="165" spans="3:30" x14ac:dyDescent="0.2">
      <c r="C165" s="6" t="s">
        <v>35</v>
      </c>
      <c r="D165" s="6" t="s">
        <v>125</v>
      </c>
      <c r="E165" s="25">
        <v>0.6</v>
      </c>
      <c r="F165" s="25">
        <v>0.6</v>
      </c>
      <c r="G165" s="25">
        <v>0.6</v>
      </c>
      <c r="H165" s="25">
        <v>0.6</v>
      </c>
      <c r="I165" s="25">
        <v>0.6</v>
      </c>
      <c r="J165" s="25">
        <v>0.6</v>
      </c>
      <c r="K165" s="25">
        <v>0.6</v>
      </c>
      <c r="L165" s="25">
        <v>0.6</v>
      </c>
      <c r="M165" s="25">
        <v>0.6</v>
      </c>
      <c r="N165" s="25">
        <v>0.6</v>
      </c>
      <c r="O165" s="25">
        <v>0.6</v>
      </c>
      <c r="P165" s="25">
        <v>0.6</v>
      </c>
      <c r="Q165" s="25">
        <v>0.6</v>
      </c>
      <c r="R165" s="25">
        <v>0.6</v>
      </c>
      <c r="S165" s="25">
        <v>0.6</v>
      </c>
      <c r="T165" s="25">
        <v>0.6</v>
      </c>
      <c r="U165" s="25">
        <v>0.6</v>
      </c>
      <c r="V165" s="25">
        <v>0.6</v>
      </c>
      <c r="W165" s="25">
        <v>0.6</v>
      </c>
      <c r="X165" s="25">
        <v>0.6</v>
      </c>
      <c r="Y165" s="25">
        <v>0.6</v>
      </c>
      <c r="Z165" s="25">
        <v>0.6</v>
      </c>
      <c r="AA165" s="25">
        <v>0.6</v>
      </c>
      <c r="AB165" s="25">
        <v>0.6</v>
      </c>
      <c r="AC165" s="25">
        <v>0.6</v>
      </c>
      <c r="AD165" s="25">
        <v>0.6</v>
      </c>
    </row>
    <row r="166" spans="3:30" x14ac:dyDescent="0.2">
      <c r="C166" s="6" t="s">
        <v>35</v>
      </c>
      <c r="D166" s="6" t="s">
        <v>123</v>
      </c>
      <c r="E166" s="25">
        <v>0.25</v>
      </c>
      <c r="F166" s="25">
        <v>0.25</v>
      </c>
      <c r="G166" s="25">
        <v>0.25</v>
      </c>
      <c r="H166" s="25">
        <v>0.25</v>
      </c>
      <c r="I166" s="25">
        <v>0.25</v>
      </c>
      <c r="J166" s="25">
        <v>0.25</v>
      </c>
      <c r="K166" s="25">
        <v>0.25</v>
      </c>
      <c r="L166" s="25">
        <v>0.25</v>
      </c>
      <c r="M166" s="25">
        <v>0.25</v>
      </c>
      <c r="N166" s="25">
        <v>0.25</v>
      </c>
      <c r="O166" s="25">
        <v>0.25</v>
      </c>
      <c r="P166" s="25">
        <v>0.25</v>
      </c>
      <c r="Q166" s="25">
        <v>0.25</v>
      </c>
      <c r="R166" s="25">
        <v>0.25</v>
      </c>
      <c r="S166" s="25">
        <v>0.25</v>
      </c>
      <c r="T166" s="25">
        <v>0.25</v>
      </c>
      <c r="U166" s="25">
        <v>0.25</v>
      </c>
      <c r="V166" s="25">
        <v>0.25</v>
      </c>
      <c r="W166" s="25">
        <v>0.25</v>
      </c>
      <c r="X166" s="25">
        <v>0.25</v>
      </c>
      <c r="Y166" s="25">
        <v>0.25</v>
      </c>
      <c r="Z166" s="25">
        <v>0.25</v>
      </c>
      <c r="AA166" s="25">
        <v>0.25</v>
      </c>
      <c r="AB166" s="25">
        <v>0.25</v>
      </c>
      <c r="AC166" s="25">
        <v>0.25</v>
      </c>
      <c r="AD166" s="25">
        <v>0.25</v>
      </c>
    </row>
    <row r="167" spans="3:30" x14ac:dyDescent="0.2">
      <c r="C167" s="6" t="s">
        <v>35</v>
      </c>
      <c r="D167" s="6" t="s">
        <v>124</v>
      </c>
      <c r="E167" s="25">
        <v>0.15</v>
      </c>
      <c r="F167" s="25">
        <v>0.15</v>
      </c>
      <c r="G167" s="25">
        <v>0.15</v>
      </c>
      <c r="H167" s="25">
        <v>0.15</v>
      </c>
      <c r="I167" s="25">
        <v>0.15</v>
      </c>
      <c r="J167" s="25">
        <v>0.15</v>
      </c>
      <c r="K167" s="25">
        <v>0.15</v>
      </c>
      <c r="L167" s="25">
        <v>0.15</v>
      </c>
      <c r="M167" s="25">
        <v>0.15</v>
      </c>
      <c r="N167" s="25">
        <v>0.15</v>
      </c>
      <c r="O167" s="25">
        <v>0.15</v>
      </c>
      <c r="P167" s="25">
        <v>0.15</v>
      </c>
      <c r="Q167" s="25">
        <v>0.15</v>
      </c>
      <c r="R167" s="25">
        <v>0.15</v>
      </c>
      <c r="S167" s="25">
        <v>0.15</v>
      </c>
      <c r="T167" s="25">
        <v>0.15</v>
      </c>
      <c r="U167" s="25">
        <v>0.15</v>
      </c>
      <c r="V167" s="25">
        <v>0.15</v>
      </c>
      <c r="W167" s="25">
        <v>0.15</v>
      </c>
      <c r="X167" s="25">
        <v>0.15</v>
      </c>
      <c r="Y167" s="25">
        <v>0.15</v>
      </c>
      <c r="Z167" s="25">
        <v>0.15</v>
      </c>
      <c r="AA167" s="25">
        <v>0.15</v>
      </c>
      <c r="AB167" s="25">
        <v>0.15</v>
      </c>
      <c r="AC167" s="25">
        <v>0.15</v>
      </c>
      <c r="AD167" s="25">
        <v>0.15</v>
      </c>
    </row>
    <row r="168" spans="3:30" x14ac:dyDescent="0.2">
      <c r="C168" s="6"/>
      <c r="D168" s="6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</row>
    <row r="169" spans="3:30" x14ac:dyDescent="0.2">
      <c r="C169" s="6" t="s">
        <v>36</v>
      </c>
      <c r="D169" s="6" t="s">
        <v>125</v>
      </c>
      <c r="E169" s="25">
        <v>0.28000000000000003</v>
      </c>
      <c r="F169" s="25">
        <v>0.28000000000000003</v>
      </c>
      <c r="G169" s="25">
        <v>0.28000000000000003</v>
      </c>
      <c r="H169" s="25">
        <v>0.28000000000000003</v>
      </c>
      <c r="I169" s="25">
        <v>0.28000000000000003</v>
      </c>
      <c r="J169" s="25">
        <v>0.28000000000000003</v>
      </c>
      <c r="K169" s="25">
        <v>0.28000000000000003</v>
      </c>
      <c r="L169" s="25">
        <v>0.28000000000000003</v>
      </c>
      <c r="M169" s="25">
        <v>0.28000000000000003</v>
      </c>
      <c r="N169" s="25">
        <v>0.28000000000000003</v>
      </c>
      <c r="O169" s="25">
        <v>0.28000000000000003</v>
      </c>
      <c r="P169" s="25">
        <v>0.28000000000000003</v>
      </c>
      <c r="Q169" s="25">
        <v>0.28000000000000003</v>
      </c>
      <c r="R169" s="25">
        <v>0.28000000000000003</v>
      </c>
      <c r="S169" s="25">
        <v>0.28000000000000003</v>
      </c>
      <c r="T169" s="25">
        <v>0.28000000000000003</v>
      </c>
      <c r="U169" s="25">
        <v>0.28000000000000003</v>
      </c>
      <c r="V169" s="25">
        <v>0.28000000000000003</v>
      </c>
      <c r="W169" s="25">
        <v>0.28000000000000003</v>
      </c>
      <c r="X169" s="25">
        <v>0.28000000000000003</v>
      </c>
      <c r="Y169" s="25">
        <v>0.28000000000000003</v>
      </c>
      <c r="Z169" s="25">
        <v>0.28000000000000003</v>
      </c>
      <c r="AA169" s="25">
        <v>0.28000000000000003</v>
      </c>
      <c r="AB169" s="25">
        <v>0.28000000000000003</v>
      </c>
      <c r="AC169" s="25">
        <v>0.28000000000000003</v>
      </c>
      <c r="AD169" s="25">
        <v>0.28000000000000003</v>
      </c>
    </row>
    <row r="170" spans="3:30" x14ac:dyDescent="0.2">
      <c r="C170" s="6" t="s">
        <v>36</v>
      </c>
      <c r="D170" s="6" t="s">
        <v>123</v>
      </c>
      <c r="E170" s="25">
        <v>0.12</v>
      </c>
      <c r="F170" s="25">
        <v>0.12</v>
      </c>
      <c r="G170" s="25">
        <v>0.12</v>
      </c>
      <c r="H170" s="25">
        <v>0.12</v>
      </c>
      <c r="I170" s="25">
        <v>0.12</v>
      </c>
      <c r="J170" s="25">
        <v>0.12</v>
      </c>
      <c r="K170" s="25">
        <v>0.12</v>
      </c>
      <c r="L170" s="25">
        <v>0.12</v>
      </c>
      <c r="M170" s="25">
        <v>0.12</v>
      </c>
      <c r="N170" s="25">
        <v>0.12</v>
      </c>
      <c r="O170" s="25">
        <v>0.12</v>
      </c>
      <c r="P170" s="25">
        <v>0.12</v>
      </c>
      <c r="Q170" s="25">
        <v>0.12</v>
      </c>
      <c r="R170" s="25">
        <v>0.12</v>
      </c>
      <c r="S170" s="25">
        <v>0.12</v>
      </c>
      <c r="T170" s="25">
        <v>0.12</v>
      </c>
      <c r="U170" s="25">
        <v>0.12</v>
      </c>
      <c r="V170" s="25">
        <v>0.12</v>
      </c>
      <c r="W170" s="25">
        <v>0.12</v>
      </c>
      <c r="X170" s="25">
        <v>0.12</v>
      </c>
      <c r="Y170" s="25">
        <v>0.12</v>
      </c>
      <c r="Z170" s="25">
        <v>0.12</v>
      </c>
      <c r="AA170" s="25">
        <v>0.12</v>
      </c>
      <c r="AB170" s="25">
        <v>0.12</v>
      </c>
      <c r="AC170" s="25">
        <v>0.12</v>
      </c>
      <c r="AD170" s="25">
        <v>0.12</v>
      </c>
    </row>
    <row r="171" spans="3:30" x14ac:dyDescent="0.2">
      <c r="C171" s="6" t="s">
        <v>36</v>
      </c>
      <c r="D171" s="6" t="s">
        <v>124</v>
      </c>
      <c r="E171" s="25">
        <v>0.6</v>
      </c>
      <c r="F171" s="25">
        <v>0.6</v>
      </c>
      <c r="G171" s="25">
        <v>0.6</v>
      </c>
      <c r="H171" s="25">
        <v>0.6</v>
      </c>
      <c r="I171" s="25">
        <v>0.6</v>
      </c>
      <c r="J171" s="25">
        <v>0.6</v>
      </c>
      <c r="K171" s="25">
        <v>0.6</v>
      </c>
      <c r="L171" s="25">
        <v>0.6</v>
      </c>
      <c r="M171" s="25">
        <v>0.6</v>
      </c>
      <c r="N171" s="25">
        <v>0.6</v>
      </c>
      <c r="O171" s="25">
        <v>0.6</v>
      </c>
      <c r="P171" s="25">
        <v>0.6</v>
      </c>
      <c r="Q171" s="25">
        <v>0.6</v>
      </c>
      <c r="R171" s="25">
        <v>0.6</v>
      </c>
      <c r="S171" s="25">
        <v>0.6</v>
      </c>
      <c r="T171" s="25">
        <v>0.6</v>
      </c>
      <c r="U171" s="25">
        <v>0.6</v>
      </c>
      <c r="V171" s="25">
        <v>0.6</v>
      </c>
      <c r="W171" s="25">
        <v>0.6</v>
      </c>
      <c r="X171" s="25">
        <v>0.6</v>
      </c>
      <c r="Y171" s="25">
        <v>0.6</v>
      </c>
      <c r="Z171" s="25">
        <v>0.6</v>
      </c>
      <c r="AA171" s="25">
        <v>0.6</v>
      </c>
      <c r="AB171" s="25">
        <v>0.6</v>
      </c>
      <c r="AC171" s="25">
        <v>0.6</v>
      </c>
      <c r="AD171" s="25">
        <v>0.6</v>
      </c>
    </row>
    <row r="172" spans="3:30" x14ac:dyDescent="0.2">
      <c r="C172" s="6"/>
      <c r="D172" s="6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</row>
    <row r="173" spans="3:30" x14ac:dyDescent="0.2">
      <c r="C173" s="6" t="s">
        <v>37</v>
      </c>
      <c r="D173" s="6" t="s">
        <v>125</v>
      </c>
      <c r="E173" s="25">
        <v>0.28000000000000003</v>
      </c>
      <c r="F173" s="25">
        <v>0.28000000000000003</v>
      </c>
      <c r="G173" s="25">
        <v>0.28000000000000003</v>
      </c>
      <c r="H173" s="25">
        <v>0.28000000000000003</v>
      </c>
      <c r="I173" s="25">
        <v>0.28000000000000003</v>
      </c>
      <c r="J173" s="25">
        <v>0.28000000000000003</v>
      </c>
      <c r="K173" s="25">
        <v>0.28000000000000003</v>
      </c>
      <c r="L173" s="25">
        <v>0.28000000000000003</v>
      </c>
      <c r="M173" s="25">
        <v>0.28000000000000003</v>
      </c>
      <c r="N173" s="25">
        <v>0.28000000000000003</v>
      </c>
      <c r="O173" s="25">
        <v>0.28000000000000003</v>
      </c>
      <c r="P173" s="25">
        <v>0.28000000000000003</v>
      </c>
      <c r="Q173" s="25">
        <v>0.28000000000000003</v>
      </c>
      <c r="R173" s="25">
        <v>0.28000000000000003</v>
      </c>
      <c r="S173" s="25">
        <v>0.28000000000000003</v>
      </c>
      <c r="T173" s="25">
        <v>0.28000000000000003</v>
      </c>
      <c r="U173" s="25">
        <v>0.28000000000000003</v>
      </c>
      <c r="V173" s="25">
        <v>0.28000000000000003</v>
      </c>
      <c r="W173" s="25">
        <v>0.28000000000000003</v>
      </c>
      <c r="X173" s="25">
        <v>0.28000000000000003</v>
      </c>
      <c r="Y173" s="25">
        <v>0.28000000000000003</v>
      </c>
      <c r="Z173" s="25">
        <v>0.28000000000000003</v>
      </c>
      <c r="AA173" s="25">
        <v>0.28000000000000003</v>
      </c>
      <c r="AB173" s="25">
        <v>0.28000000000000003</v>
      </c>
      <c r="AC173" s="25">
        <v>0.28000000000000003</v>
      </c>
      <c r="AD173" s="25">
        <v>0.28000000000000003</v>
      </c>
    </row>
    <row r="174" spans="3:30" x14ac:dyDescent="0.2">
      <c r="C174" s="6" t="s">
        <v>37</v>
      </c>
      <c r="D174" s="6" t="s">
        <v>123</v>
      </c>
      <c r="E174" s="25">
        <v>0.12</v>
      </c>
      <c r="F174" s="25">
        <v>0.12</v>
      </c>
      <c r="G174" s="25">
        <v>0.12</v>
      </c>
      <c r="H174" s="25">
        <v>0.12</v>
      </c>
      <c r="I174" s="25">
        <v>0.12</v>
      </c>
      <c r="J174" s="25">
        <v>0.12</v>
      </c>
      <c r="K174" s="25">
        <v>0.12</v>
      </c>
      <c r="L174" s="25">
        <v>0.12</v>
      </c>
      <c r="M174" s="25">
        <v>0.12</v>
      </c>
      <c r="N174" s="25">
        <v>0.12</v>
      </c>
      <c r="O174" s="25">
        <v>0.12</v>
      </c>
      <c r="P174" s="25">
        <v>0.12</v>
      </c>
      <c r="Q174" s="25">
        <v>0.12</v>
      </c>
      <c r="R174" s="25">
        <v>0.12</v>
      </c>
      <c r="S174" s="25">
        <v>0.12</v>
      </c>
      <c r="T174" s="25">
        <v>0.12</v>
      </c>
      <c r="U174" s="25">
        <v>0.12</v>
      </c>
      <c r="V174" s="25">
        <v>0.12</v>
      </c>
      <c r="W174" s="25">
        <v>0.12</v>
      </c>
      <c r="X174" s="25">
        <v>0.12</v>
      </c>
      <c r="Y174" s="25">
        <v>0.12</v>
      </c>
      <c r="Z174" s="25">
        <v>0.12</v>
      </c>
      <c r="AA174" s="25">
        <v>0.12</v>
      </c>
      <c r="AB174" s="25">
        <v>0.12</v>
      </c>
      <c r="AC174" s="25">
        <v>0.12</v>
      </c>
      <c r="AD174" s="25">
        <v>0.12</v>
      </c>
    </row>
    <row r="175" spans="3:30" x14ac:dyDescent="0.2">
      <c r="C175" s="6" t="s">
        <v>37</v>
      </c>
      <c r="D175" s="6" t="s">
        <v>124</v>
      </c>
      <c r="E175" s="25">
        <v>0.6</v>
      </c>
      <c r="F175" s="25">
        <v>0.6</v>
      </c>
      <c r="G175" s="25">
        <v>0.6</v>
      </c>
      <c r="H175" s="25">
        <v>0.6</v>
      </c>
      <c r="I175" s="25">
        <v>0.6</v>
      </c>
      <c r="J175" s="25">
        <v>0.6</v>
      </c>
      <c r="K175" s="25">
        <v>0.6</v>
      </c>
      <c r="L175" s="25">
        <v>0.6</v>
      </c>
      <c r="M175" s="25">
        <v>0.6</v>
      </c>
      <c r="N175" s="25">
        <v>0.6</v>
      </c>
      <c r="O175" s="25">
        <v>0.6</v>
      </c>
      <c r="P175" s="25">
        <v>0.6</v>
      </c>
      <c r="Q175" s="25">
        <v>0.6</v>
      </c>
      <c r="R175" s="25">
        <v>0.6</v>
      </c>
      <c r="S175" s="25">
        <v>0.6</v>
      </c>
      <c r="T175" s="25">
        <v>0.6</v>
      </c>
      <c r="U175" s="25">
        <v>0.6</v>
      </c>
      <c r="V175" s="25">
        <v>0.6</v>
      </c>
      <c r="W175" s="25">
        <v>0.6</v>
      </c>
      <c r="X175" s="25">
        <v>0.6</v>
      </c>
      <c r="Y175" s="25">
        <v>0.6</v>
      </c>
      <c r="Z175" s="25">
        <v>0.6</v>
      </c>
      <c r="AA175" s="25">
        <v>0.6</v>
      </c>
      <c r="AB175" s="25">
        <v>0.6</v>
      </c>
      <c r="AC175" s="25">
        <v>0.6</v>
      </c>
      <c r="AD175" s="25">
        <v>0.6</v>
      </c>
    </row>
    <row r="176" spans="3:30" x14ac:dyDescent="0.2">
      <c r="I176" s="86"/>
    </row>
    <row r="177" spans="3:30" x14ac:dyDescent="0.2">
      <c r="I177" s="86"/>
    </row>
    <row r="178" spans="3:30" x14ac:dyDescent="0.2">
      <c r="D178" s="4" t="s">
        <v>133</v>
      </c>
      <c r="E178" s="4">
        <v>2025</v>
      </c>
      <c r="F178" s="4">
        <f>E178+1</f>
        <v>2026</v>
      </c>
      <c r="G178" s="4">
        <f t="shared" ref="G178:AD178" si="24">F178+1</f>
        <v>2027</v>
      </c>
      <c r="H178" s="4">
        <f t="shared" si="24"/>
        <v>2028</v>
      </c>
      <c r="I178" s="4">
        <f t="shared" si="24"/>
        <v>2029</v>
      </c>
      <c r="J178" s="4">
        <f t="shared" si="24"/>
        <v>2030</v>
      </c>
      <c r="K178" s="4">
        <f t="shared" si="24"/>
        <v>2031</v>
      </c>
      <c r="L178" s="4">
        <f t="shared" si="24"/>
        <v>2032</v>
      </c>
      <c r="M178" s="4">
        <f t="shared" si="24"/>
        <v>2033</v>
      </c>
      <c r="N178" s="4">
        <f t="shared" si="24"/>
        <v>2034</v>
      </c>
      <c r="O178" s="4">
        <f t="shared" si="24"/>
        <v>2035</v>
      </c>
      <c r="P178" s="4">
        <f t="shared" si="24"/>
        <v>2036</v>
      </c>
      <c r="Q178" s="4">
        <f t="shared" si="24"/>
        <v>2037</v>
      </c>
      <c r="R178" s="4">
        <f t="shared" si="24"/>
        <v>2038</v>
      </c>
      <c r="S178" s="4">
        <f t="shared" si="24"/>
        <v>2039</v>
      </c>
      <c r="T178" s="4">
        <f t="shared" si="24"/>
        <v>2040</v>
      </c>
      <c r="U178" s="4">
        <f t="shared" si="24"/>
        <v>2041</v>
      </c>
      <c r="V178" s="4">
        <f t="shared" si="24"/>
        <v>2042</v>
      </c>
      <c r="W178" s="4">
        <f t="shared" si="24"/>
        <v>2043</v>
      </c>
      <c r="X178" s="4">
        <f t="shared" si="24"/>
        <v>2044</v>
      </c>
      <c r="Y178" s="4">
        <f t="shared" si="24"/>
        <v>2045</v>
      </c>
      <c r="Z178" s="4">
        <f t="shared" si="24"/>
        <v>2046</v>
      </c>
      <c r="AA178" s="4">
        <f t="shared" si="24"/>
        <v>2047</v>
      </c>
      <c r="AB178" s="4">
        <f t="shared" si="24"/>
        <v>2048</v>
      </c>
      <c r="AC178" s="4">
        <f t="shared" si="24"/>
        <v>2049</v>
      </c>
      <c r="AD178" s="4">
        <f t="shared" si="24"/>
        <v>2050</v>
      </c>
    </row>
    <row r="179" spans="3:30" x14ac:dyDescent="0.2">
      <c r="C179" s="6" t="s">
        <v>35</v>
      </c>
      <c r="D179" s="6" t="s">
        <v>125</v>
      </c>
      <c r="E179" s="98">
        <f t="shared" ref="E179:T179" si="25">SUMIFS(E$165:E$175,$C$165:$C$175,$C179,$D$165:$D$175,$D179) *
SUMIFS(E$160:E$162,$D$160:$D$162,$C179) *
 SUMIFS(E$111:E$113,$D$111:$D$113,$C179)</f>
        <v>0</v>
      </c>
      <c r="F179" s="98">
        <f t="shared" si="25"/>
        <v>0</v>
      </c>
      <c r="G179" s="98">
        <f t="shared" si="25"/>
        <v>11.52</v>
      </c>
      <c r="H179" s="98">
        <f t="shared" si="25"/>
        <v>23.04</v>
      </c>
      <c r="I179" s="98">
        <f t="shared" si="25"/>
        <v>34.56</v>
      </c>
      <c r="J179" s="98">
        <f t="shared" si="25"/>
        <v>46.08</v>
      </c>
      <c r="K179" s="98">
        <f t="shared" si="25"/>
        <v>57.599999999999994</v>
      </c>
      <c r="L179" s="98">
        <f t="shared" si="25"/>
        <v>57.599999999999994</v>
      </c>
      <c r="M179" s="98">
        <f t="shared" si="25"/>
        <v>57.599999999999994</v>
      </c>
      <c r="N179" s="98">
        <f t="shared" si="25"/>
        <v>57.599999999999994</v>
      </c>
      <c r="O179" s="98">
        <f t="shared" si="25"/>
        <v>57.599999999999994</v>
      </c>
      <c r="P179" s="98">
        <f t="shared" si="25"/>
        <v>57.599999999999994</v>
      </c>
      <c r="Q179" s="98">
        <f t="shared" si="25"/>
        <v>57.599999999999994</v>
      </c>
      <c r="R179" s="98">
        <f t="shared" si="25"/>
        <v>57.599999999999994</v>
      </c>
      <c r="S179" s="98">
        <f t="shared" si="25"/>
        <v>57.599999999999994</v>
      </c>
      <c r="T179" s="98">
        <f t="shared" si="25"/>
        <v>57.599999999999994</v>
      </c>
      <c r="U179" s="98">
        <f t="shared" ref="O179:AD181" si="26">SUMIFS(U$165:U$175,$C$165:$C$175,$C179,$D$165:$D$175,$D179) *
SUMIFS(U$160:U$162,$D$160:$D$162,$C179) *
 SUMIFS(U$111:U$113,$D$111:$D$113,$C179)</f>
        <v>57.599999999999994</v>
      </c>
      <c r="V179" s="98">
        <f t="shared" si="26"/>
        <v>57.599999999999994</v>
      </c>
      <c r="W179" s="98">
        <f t="shared" si="26"/>
        <v>57.599999999999994</v>
      </c>
      <c r="X179" s="98">
        <f t="shared" si="26"/>
        <v>57.599999999999994</v>
      </c>
      <c r="Y179" s="98">
        <f t="shared" si="26"/>
        <v>57.599999999999994</v>
      </c>
      <c r="Z179" s="98">
        <f t="shared" si="26"/>
        <v>57.599999999999994</v>
      </c>
      <c r="AA179" s="98">
        <f t="shared" si="26"/>
        <v>57.599999999999994</v>
      </c>
      <c r="AB179" s="98">
        <f t="shared" si="26"/>
        <v>57.599999999999994</v>
      </c>
      <c r="AC179" s="98">
        <f t="shared" si="26"/>
        <v>57.599999999999994</v>
      </c>
      <c r="AD179" s="98">
        <f t="shared" si="26"/>
        <v>57.599999999999994</v>
      </c>
    </row>
    <row r="180" spans="3:30" x14ac:dyDescent="0.2">
      <c r="C180" s="6" t="s">
        <v>35</v>
      </c>
      <c r="D180" s="6" t="s">
        <v>123</v>
      </c>
      <c r="E180" s="98">
        <f t="shared" ref="E180:N181" si="27">SUMIFS(E$165:E$175,$C$165:$C$175,$C180,$D$165:$D$175,$D180) *
SUMIFS(E$160:E$162,$D$160:$D$162,$C180) *
 SUMIFS(E$111:E$113,$D$111:$D$113,$C180)</f>
        <v>0</v>
      </c>
      <c r="F180" s="98">
        <f t="shared" si="27"/>
        <v>0</v>
      </c>
      <c r="G180" s="98">
        <f t="shared" si="27"/>
        <v>4.8000000000000007</v>
      </c>
      <c r="H180" s="98">
        <f t="shared" si="27"/>
        <v>9.6000000000000014</v>
      </c>
      <c r="I180" s="98">
        <f t="shared" si="27"/>
        <v>14.400000000000002</v>
      </c>
      <c r="J180" s="98">
        <f t="shared" si="27"/>
        <v>19.200000000000003</v>
      </c>
      <c r="K180" s="98">
        <f t="shared" si="27"/>
        <v>24</v>
      </c>
      <c r="L180" s="98">
        <f t="shared" si="27"/>
        <v>24</v>
      </c>
      <c r="M180" s="98">
        <f t="shared" si="27"/>
        <v>24</v>
      </c>
      <c r="N180" s="98">
        <f t="shared" si="27"/>
        <v>24</v>
      </c>
      <c r="O180" s="98">
        <f t="shared" si="26"/>
        <v>24</v>
      </c>
      <c r="P180" s="98">
        <f t="shared" si="26"/>
        <v>24</v>
      </c>
      <c r="Q180" s="98">
        <f t="shared" si="26"/>
        <v>24</v>
      </c>
      <c r="R180" s="98">
        <f t="shared" si="26"/>
        <v>24</v>
      </c>
      <c r="S180" s="98">
        <f t="shared" si="26"/>
        <v>24</v>
      </c>
      <c r="T180" s="98">
        <f t="shared" si="26"/>
        <v>24</v>
      </c>
      <c r="U180" s="98">
        <f t="shared" si="26"/>
        <v>24</v>
      </c>
      <c r="V180" s="98">
        <f t="shared" si="26"/>
        <v>24</v>
      </c>
      <c r="W180" s="98">
        <f t="shared" si="26"/>
        <v>24</v>
      </c>
      <c r="X180" s="98">
        <f t="shared" si="26"/>
        <v>24</v>
      </c>
      <c r="Y180" s="98">
        <f t="shared" si="26"/>
        <v>24</v>
      </c>
      <c r="Z180" s="98">
        <f t="shared" si="26"/>
        <v>24</v>
      </c>
      <c r="AA180" s="98">
        <f t="shared" si="26"/>
        <v>24</v>
      </c>
      <c r="AB180" s="98">
        <f t="shared" si="26"/>
        <v>24</v>
      </c>
      <c r="AC180" s="98">
        <f t="shared" si="26"/>
        <v>24</v>
      </c>
      <c r="AD180" s="98">
        <f t="shared" si="26"/>
        <v>24</v>
      </c>
    </row>
    <row r="181" spans="3:30" x14ac:dyDescent="0.2">
      <c r="C181" s="6" t="s">
        <v>35</v>
      </c>
      <c r="D181" s="6" t="s">
        <v>124</v>
      </c>
      <c r="E181" s="98">
        <f t="shared" si="27"/>
        <v>0</v>
      </c>
      <c r="F181" s="98">
        <f t="shared" si="27"/>
        <v>0</v>
      </c>
      <c r="G181" s="98">
        <f t="shared" si="27"/>
        <v>2.88</v>
      </c>
      <c r="H181" s="98">
        <f t="shared" si="27"/>
        <v>5.76</v>
      </c>
      <c r="I181" s="98">
        <f t="shared" si="27"/>
        <v>8.64</v>
      </c>
      <c r="J181" s="98">
        <f t="shared" si="27"/>
        <v>11.52</v>
      </c>
      <c r="K181" s="98">
        <f t="shared" si="27"/>
        <v>14.399999999999999</v>
      </c>
      <c r="L181" s="98">
        <f t="shared" si="27"/>
        <v>14.399999999999999</v>
      </c>
      <c r="M181" s="98">
        <f t="shared" si="27"/>
        <v>14.399999999999999</v>
      </c>
      <c r="N181" s="98">
        <f t="shared" si="27"/>
        <v>14.399999999999999</v>
      </c>
      <c r="O181" s="98">
        <f t="shared" si="26"/>
        <v>14.399999999999999</v>
      </c>
      <c r="P181" s="98">
        <f t="shared" si="26"/>
        <v>14.399999999999999</v>
      </c>
      <c r="Q181" s="98">
        <f t="shared" si="26"/>
        <v>14.399999999999999</v>
      </c>
      <c r="R181" s="98">
        <f t="shared" si="26"/>
        <v>14.399999999999999</v>
      </c>
      <c r="S181" s="98">
        <f t="shared" si="26"/>
        <v>14.399999999999999</v>
      </c>
      <c r="T181" s="98">
        <f t="shared" si="26"/>
        <v>14.399999999999999</v>
      </c>
      <c r="U181" s="98">
        <f t="shared" si="26"/>
        <v>14.399999999999999</v>
      </c>
      <c r="V181" s="98">
        <f t="shared" si="26"/>
        <v>14.399999999999999</v>
      </c>
      <c r="W181" s="98">
        <f t="shared" si="26"/>
        <v>14.399999999999999</v>
      </c>
      <c r="X181" s="98">
        <f t="shared" si="26"/>
        <v>14.399999999999999</v>
      </c>
      <c r="Y181" s="98">
        <f t="shared" si="26"/>
        <v>14.399999999999999</v>
      </c>
      <c r="Z181" s="98">
        <f t="shared" si="26"/>
        <v>14.399999999999999</v>
      </c>
      <c r="AA181" s="98">
        <f t="shared" si="26"/>
        <v>14.399999999999999</v>
      </c>
      <c r="AB181" s="98">
        <f t="shared" si="26"/>
        <v>14.399999999999999</v>
      </c>
      <c r="AC181" s="98">
        <f t="shared" si="26"/>
        <v>14.399999999999999</v>
      </c>
      <c r="AD181" s="98">
        <f t="shared" si="26"/>
        <v>14.399999999999999</v>
      </c>
    </row>
    <row r="182" spans="3:30" x14ac:dyDescent="0.2">
      <c r="C182" s="6"/>
      <c r="D182" s="6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</row>
    <row r="183" spans="3:30" x14ac:dyDescent="0.2">
      <c r="C183" s="6" t="s">
        <v>36</v>
      </c>
      <c r="D183" s="6" t="s">
        <v>125</v>
      </c>
      <c r="E183" s="98">
        <f t="shared" ref="E183:T185" si="28">SUMIFS(E$165:E$175,$C$165:$C$175,$C183,$D$165:$D$175,$D183) *
SUMIFS(E$160:E$162,$D$160:$D$162,$C183) *
 SUMIFS(E$111:E$113,$D$111:$D$113,$C183)</f>
        <v>0</v>
      </c>
      <c r="F183" s="98">
        <f t="shared" si="28"/>
        <v>0</v>
      </c>
      <c r="G183" s="98">
        <f t="shared" si="28"/>
        <v>1.3440000000000003</v>
      </c>
      <c r="H183" s="98">
        <f t="shared" si="28"/>
        <v>2.6880000000000006</v>
      </c>
      <c r="I183" s="98">
        <f t="shared" si="28"/>
        <v>4.0320000000000009</v>
      </c>
      <c r="J183" s="98">
        <f t="shared" si="28"/>
        <v>5.3760000000000012</v>
      </c>
      <c r="K183" s="98">
        <f t="shared" si="28"/>
        <v>6.7200000000000006</v>
      </c>
      <c r="L183" s="98">
        <f t="shared" si="28"/>
        <v>6.7200000000000006</v>
      </c>
      <c r="M183" s="98">
        <f t="shared" si="28"/>
        <v>6.7200000000000006</v>
      </c>
      <c r="N183" s="98">
        <f t="shared" si="28"/>
        <v>6.7200000000000006</v>
      </c>
      <c r="O183" s="98">
        <f t="shared" si="28"/>
        <v>6.7200000000000006</v>
      </c>
      <c r="P183" s="98">
        <f t="shared" si="28"/>
        <v>6.7200000000000006</v>
      </c>
      <c r="Q183" s="98">
        <f t="shared" si="28"/>
        <v>6.7200000000000006</v>
      </c>
      <c r="R183" s="98">
        <f t="shared" si="28"/>
        <v>6.7200000000000006</v>
      </c>
      <c r="S183" s="98">
        <f t="shared" si="28"/>
        <v>6.7200000000000006</v>
      </c>
      <c r="T183" s="98">
        <f t="shared" si="28"/>
        <v>6.7200000000000006</v>
      </c>
      <c r="U183" s="98">
        <f t="shared" ref="O183:AD185" si="29">SUMIFS(U$165:U$175,$C$165:$C$175,$C183,$D$165:$D$175,$D183) *
SUMIFS(U$160:U$162,$D$160:$D$162,$C183) *
 SUMIFS(U$111:U$113,$D$111:$D$113,$C183)</f>
        <v>6.7200000000000006</v>
      </c>
      <c r="V183" s="98">
        <f t="shared" si="29"/>
        <v>6.7200000000000006</v>
      </c>
      <c r="W183" s="98">
        <f t="shared" si="29"/>
        <v>6.7200000000000006</v>
      </c>
      <c r="X183" s="98">
        <f t="shared" si="29"/>
        <v>6.7200000000000006</v>
      </c>
      <c r="Y183" s="98">
        <f t="shared" si="29"/>
        <v>6.7200000000000006</v>
      </c>
      <c r="Z183" s="98">
        <f t="shared" si="29"/>
        <v>6.7200000000000006</v>
      </c>
      <c r="AA183" s="98">
        <f t="shared" si="29"/>
        <v>6.7200000000000006</v>
      </c>
      <c r="AB183" s="98">
        <f t="shared" si="29"/>
        <v>6.7200000000000006</v>
      </c>
      <c r="AC183" s="98">
        <f t="shared" si="29"/>
        <v>6.7200000000000006</v>
      </c>
      <c r="AD183" s="98">
        <f t="shared" si="29"/>
        <v>6.7200000000000006</v>
      </c>
    </row>
    <row r="184" spans="3:30" x14ac:dyDescent="0.2">
      <c r="C184" s="6" t="s">
        <v>36</v>
      </c>
      <c r="D184" s="6" t="s">
        <v>123</v>
      </c>
      <c r="E184" s="98">
        <f t="shared" si="28"/>
        <v>0</v>
      </c>
      <c r="F184" s="98">
        <f t="shared" si="28"/>
        <v>0</v>
      </c>
      <c r="G184" s="98">
        <f t="shared" si="28"/>
        <v>0.57599999999999996</v>
      </c>
      <c r="H184" s="98">
        <f t="shared" si="28"/>
        <v>1.1519999999999999</v>
      </c>
      <c r="I184" s="98">
        <f t="shared" si="28"/>
        <v>1.7280000000000002</v>
      </c>
      <c r="J184" s="98">
        <f t="shared" si="28"/>
        <v>2.3039999999999998</v>
      </c>
      <c r="K184" s="98">
        <f t="shared" si="28"/>
        <v>2.88</v>
      </c>
      <c r="L184" s="98">
        <f t="shared" si="28"/>
        <v>2.88</v>
      </c>
      <c r="M184" s="98">
        <f t="shared" si="28"/>
        <v>2.88</v>
      </c>
      <c r="N184" s="98">
        <f t="shared" si="28"/>
        <v>2.88</v>
      </c>
      <c r="O184" s="98">
        <f t="shared" si="29"/>
        <v>2.88</v>
      </c>
      <c r="P184" s="98">
        <f t="shared" si="29"/>
        <v>2.88</v>
      </c>
      <c r="Q184" s="98">
        <f t="shared" si="29"/>
        <v>2.88</v>
      </c>
      <c r="R184" s="98">
        <f t="shared" si="29"/>
        <v>2.88</v>
      </c>
      <c r="S184" s="98">
        <f t="shared" si="29"/>
        <v>2.88</v>
      </c>
      <c r="T184" s="98">
        <f t="shared" si="29"/>
        <v>2.88</v>
      </c>
      <c r="U184" s="98">
        <f t="shared" si="29"/>
        <v>2.88</v>
      </c>
      <c r="V184" s="98">
        <f t="shared" si="29"/>
        <v>2.88</v>
      </c>
      <c r="W184" s="98">
        <f t="shared" si="29"/>
        <v>2.88</v>
      </c>
      <c r="X184" s="98">
        <f t="shared" si="29"/>
        <v>2.88</v>
      </c>
      <c r="Y184" s="98">
        <f t="shared" si="29"/>
        <v>2.88</v>
      </c>
      <c r="Z184" s="98">
        <f t="shared" si="29"/>
        <v>2.88</v>
      </c>
      <c r="AA184" s="98">
        <f t="shared" si="29"/>
        <v>2.88</v>
      </c>
      <c r="AB184" s="98">
        <f t="shared" si="29"/>
        <v>2.88</v>
      </c>
      <c r="AC184" s="98">
        <f t="shared" si="29"/>
        <v>2.88</v>
      </c>
      <c r="AD184" s="98">
        <f t="shared" si="29"/>
        <v>2.88</v>
      </c>
    </row>
    <row r="185" spans="3:30" x14ac:dyDescent="0.2">
      <c r="C185" s="6" t="s">
        <v>36</v>
      </c>
      <c r="D185" s="6" t="s">
        <v>124</v>
      </c>
      <c r="E185" s="98">
        <f t="shared" si="28"/>
        <v>0</v>
      </c>
      <c r="F185" s="98">
        <f t="shared" si="28"/>
        <v>0</v>
      </c>
      <c r="G185" s="98">
        <f t="shared" si="28"/>
        <v>2.88</v>
      </c>
      <c r="H185" s="98">
        <f t="shared" si="28"/>
        <v>5.76</v>
      </c>
      <c r="I185" s="98">
        <f t="shared" si="28"/>
        <v>8.64</v>
      </c>
      <c r="J185" s="98">
        <f t="shared" si="28"/>
        <v>11.52</v>
      </c>
      <c r="K185" s="98">
        <f t="shared" si="28"/>
        <v>14.399999999999999</v>
      </c>
      <c r="L185" s="98">
        <f t="shared" si="28"/>
        <v>14.399999999999999</v>
      </c>
      <c r="M185" s="98">
        <f t="shared" si="28"/>
        <v>14.399999999999999</v>
      </c>
      <c r="N185" s="98">
        <f t="shared" si="28"/>
        <v>14.399999999999999</v>
      </c>
      <c r="O185" s="98">
        <f t="shared" si="29"/>
        <v>14.399999999999999</v>
      </c>
      <c r="P185" s="98">
        <f t="shared" si="29"/>
        <v>14.399999999999999</v>
      </c>
      <c r="Q185" s="98">
        <f t="shared" si="29"/>
        <v>14.399999999999999</v>
      </c>
      <c r="R185" s="98">
        <f t="shared" si="29"/>
        <v>14.399999999999999</v>
      </c>
      <c r="S185" s="98">
        <f t="shared" si="29"/>
        <v>14.399999999999999</v>
      </c>
      <c r="T185" s="98">
        <f t="shared" si="29"/>
        <v>14.399999999999999</v>
      </c>
      <c r="U185" s="98">
        <f t="shared" si="29"/>
        <v>14.399999999999999</v>
      </c>
      <c r="V185" s="98">
        <f t="shared" si="29"/>
        <v>14.399999999999999</v>
      </c>
      <c r="W185" s="98">
        <f t="shared" si="29"/>
        <v>14.399999999999999</v>
      </c>
      <c r="X185" s="98">
        <f t="shared" si="29"/>
        <v>14.399999999999999</v>
      </c>
      <c r="Y185" s="98">
        <f t="shared" si="29"/>
        <v>14.399999999999999</v>
      </c>
      <c r="Z185" s="98">
        <f t="shared" si="29"/>
        <v>14.399999999999999</v>
      </c>
      <c r="AA185" s="98">
        <f t="shared" si="29"/>
        <v>14.399999999999999</v>
      </c>
      <c r="AB185" s="98">
        <f t="shared" si="29"/>
        <v>14.399999999999999</v>
      </c>
      <c r="AC185" s="98">
        <f t="shared" si="29"/>
        <v>14.399999999999999</v>
      </c>
      <c r="AD185" s="98">
        <f t="shared" si="29"/>
        <v>14.399999999999999</v>
      </c>
    </row>
    <row r="186" spans="3:30" x14ac:dyDescent="0.2">
      <c r="C186" s="6"/>
      <c r="D186" s="6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</row>
    <row r="187" spans="3:30" x14ac:dyDescent="0.2">
      <c r="C187" s="6" t="s">
        <v>37</v>
      </c>
      <c r="D187" s="6" t="s">
        <v>125</v>
      </c>
      <c r="E187" s="98">
        <f t="shared" ref="E187:T189" si="30">SUMIFS(E$165:E$175,$C$165:$C$175,$C187,$D$165:$D$175,$D187) *
SUMIFS(E$160:E$162,$D$160:$D$162,$C187) *
 SUMIFS(E$111:E$113,$D$111:$D$113,$C187)</f>
        <v>0</v>
      </c>
      <c r="F187" s="98">
        <f t="shared" si="30"/>
        <v>0</v>
      </c>
      <c r="G187" s="98">
        <f t="shared" si="30"/>
        <v>1.3440000000000003</v>
      </c>
      <c r="H187" s="98">
        <f t="shared" si="30"/>
        <v>2.6880000000000006</v>
      </c>
      <c r="I187" s="98">
        <f t="shared" si="30"/>
        <v>4.0320000000000009</v>
      </c>
      <c r="J187" s="98">
        <f t="shared" si="30"/>
        <v>5.3760000000000012</v>
      </c>
      <c r="K187" s="98">
        <f t="shared" si="30"/>
        <v>6.7200000000000006</v>
      </c>
      <c r="L187" s="98">
        <f t="shared" si="30"/>
        <v>6.7200000000000006</v>
      </c>
      <c r="M187" s="98">
        <f t="shared" si="30"/>
        <v>6.7200000000000006</v>
      </c>
      <c r="N187" s="98">
        <f t="shared" si="30"/>
        <v>6.7200000000000006</v>
      </c>
      <c r="O187" s="98">
        <f t="shared" si="30"/>
        <v>6.7200000000000006</v>
      </c>
      <c r="P187" s="98">
        <f t="shared" si="30"/>
        <v>6.7200000000000006</v>
      </c>
      <c r="Q187" s="98">
        <f t="shared" si="30"/>
        <v>6.7200000000000006</v>
      </c>
      <c r="R187" s="98">
        <f t="shared" si="30"/>
        <v>6.7200000000000006</v>
      </c>
      <c r="S187" s="98">
        <f t="shared" si="30"/>
        <v>6.7200000000000006</v>
      </c>
      <c r="T187" s="98">
        <f t="shared" si="30"/>
        <v>6.7200000000000006</v>
      </c>
      <c r="U187" s="98">
        <f t="shared" ref="O187:AD189" si="31">SUMIFS(U$165:U$175,$C$165:$C$175,$C187,$D$165:$D$175,$D187) *
SUMIFS(U$160:U$162,$D$160:$D$162,$C187) *
 SUMIFS(U$111:U$113,$D$111:$D$113,$C187)</f>
        <v>6.7200000000000006</v>
      </c>
      <c r="V187" s="98">
        <f t="shared" si="31"/>
        <v>6.7200000000000006</v>
      </c>
      <c r="W187" s="98">
        <f t="shared" si="31"/>
        <v>6.7200000000000006</v>
      </c>
      <c r="X187" s="98">
        <f t="shared" si="31"/>
        <v>6.7200000000000006</v>
      </c>
      <c r="Y187" s="98">
        <f t="shared" si="31"/>
        <v>6.7200000000000006</v>
      </c>
      <c r="Z187" s="98">
        <f t="shared" si="31"/>
        <v>6.7200000000000006</v>
      </c>
      <c r="AA187" s="98">
        <f t="shared" si="31"/>
        <v>6.7200000000000006</v>
      </c>
      <c r="AB187" s="98">
        <f t="shared" si="31"/>
        <v>6.7200000000000006</v>
      </c>
      <c r="AC187" s="98">
        <f t="shared" si="31"/>
        <v>6.7200000000000006</v>
      </c>
      <c r="AD187" s="98">
        <f t="shared" si="31"/>
        <v>6.7200000000000006</v>
      </c>
    </row>
    <row r="188" spans="3:30" x14ac:dyDescent="0.2">
      <c r="C188" s="6" t="s">
        <v>37</v>
      </c>
      <c r="D188" s="6" t="s">
        <v>123</v>
      </c>
      <c r="E188" s="98">
        <f t="shared" si="30"/>
        <v>0</v>
      </c>
      <c r="F188" s="98">
        <f t="shared" si="30"/>
        <v>0</v>
      </c>
      <c r="G188" s="98">
        <f t="shared" si="30"/>
        <v>0.57599999999999996</v>
      </c>
      <c r="H188" s="98">
        <f t="shared" si="30"/>
        <v>1.1519999999999999</v>
      </c>
      <c r="I188" s="98">
        <f t="shared" si="30"/>
        <v>1.7280000000000002</v>
      </c>
      <c r="J188" s="98">
        <f t="shared" si="30"/>
        <v>2.3039999999999998</v>
      </c>
      <c r="K188" s="98">
        <f t="shared" si="30"/>
        <v>2.88</v>
      </c>
      <c r="L188" s="98">
        <f t="shared" si="30"/>
        <v>2.88</v>
      </c>
      <c r="M188" s="98">
        <f t="shared" si="30"/>
        <v>2.88</v>
      </c>
      <c r="N188" s="98">
        <f t="shared" si="30"/>
        <v>2.88</v>
      </c>
      <c r="O188" s="98">
        <f t="shared" si="31"/>
        <v>2.88</v>
      </c>
      <c r="P188" s="98">
        <f t="shared" si="31"/>
        <v>2.88</v>
      </c>
      <c r="Q188" s="98">
        <f t="shared" si="31"/>
        <v>2.88</v>
      </c>
      <c r="R188" s="98">
        <f t="shared" si="31"/>
        <v>2.88</v>
      </c>
      <c r="S188" s="98">
        <f t="shared" si="31"/>
        <v>2.88</v>
      </c>
      <c r="T188" s="98">
        <f t="shared" si="31"/>
        <v>2.88</v>
      </c>
      <c r="U188" s="98">
        <f t="shared" si="31"/>
        <v>2.88</v>
      </c>
      <c r="V188" s="98">
        <f t="shared" si="31"/>
        <v>2.88</v>
      </c>
      <c r="W188" s="98">
        <f t="shared" si="31"/>
        <v>2.88</v>
      </c>
      <c r="X188" s="98">
        <f t="shared" si="31"/>
        <v>2.88</v>
      </c>
      <c r="Y188" s="98">
        <f t="shared" si="31"/>
        <v>2.88</v>
      </c>
      <c r="Z188" s="98">
        <f t="shared" si="31"/>
        <v>2.88</v>
      </c>
      <c r="AA188" s="98">
        <f t="shared" si="31"/>
        <v>2.88</v>
      </c>
      <c r="AB188" s="98">
        <f t="shared" si="31"/>
        <v>2.88</v>
      </c>
      <c r="AC188" s="98">
        <f t="shared" si="31"/>
        <v>2.88</v>
      </c>
      <c r="AD188" s="98">
        <f t="shared" si="31"/>
        <v>2.88</v>
      </c>
    </row>
    <row r="189" spans="3:30" x14ac:dyDescent="0.2">
      <c r="C189" s="6" t="s">
        <v>37</v>
      </c>
      <c r="D189" s="6" t="s">
        <v>124</v>
      </c>
      <c r="E189" s="98">
        <f t="shared" si="30"/>
        <v>0</v>
      </c>
      <c r="F189" s="98">
        <f t="shared" si="30"/>
        <v>0</v>
      </c>
      <c r="G189" s="98">
        <f t="shared" si="30"/>
        <v>2.88</v>
      </c>
      <c r="H189" s="98">
        <f t="shared" si="30"/>
        <v>5.76</v>
      </c>
      <c r="I189" s="98">
        <f t="shared" si="30"/>
        <v>8.64</v>
      </c>
      <c r="J189" s="98">
        <f t="shared" si="30"/>
        <v>11.52</v>
      </c>
      <c r="K189" s="98">
        <f t="shared" si="30"/>
        <v>14.399999999999999</v>
      </c>
      <c r="L189" s="98">
        <f t="shared" si="30"/>
        <v>14.399999999999999</v>
      </c>
      <c r="M189" s="98">
        <f t="shared" si="30"/>
        <v>14.399999999999999</v>
      </c>
      <c r="N189" s="98">
        <f t="shared" si="30"/>
        <v>14.399999999999999</v>
      </c>
      <c r="O189" s="98">
        <f t="shared" si="31"/>
        <v>14.399999999999999</v>
      </c>
      <c r="P189" s="98">
        <f t="shared" si="31"/>
        <v>14.399999999999999</v>
      </c>
      <c r="Q189" s="98">
        <f t="shared" si="31"/>
        <v>14.399999999999999</v>
      </c>
      <c r="R189" s="98">
        <f t="shared" si="31"/>
        <v>14.399999999999999</v>
      </c>
      <c r="S189" s="98">
        <f t="shared" si="31"/>
        <v>14.399999999999999</v>
      </c>
      <c r="T189" s="98">
        <f t="shared" si="31"/>
        <v>14.399999999999999</v>
      </c>
      <c r="U189" s="98">
        <f t="shared" si="31"/>
        <v>14.399999999999999</v>
      </c>
      <c r="V189" s="98">
        <f t="shared" si="31"/>
        <v>14.399999999999999</v>
      </c>
      <c r="W189" s="98">
        <f t="shared" si="31"/>
        <v>14.399999999999999</v>
      </c>
      <c r="X189" s="98">
        <f t="shared" si="31"/>
        <v>14.399999999999999</v>
      </c>
      <c r="Y189" s="98">
        <f t="shared" si="31"/>
        <v>14.399999999999999</v>
      </c>
      <c r="Z189" s="98">
        <f t="shared" si="31"/>
        <v>14.399999999999999</v>
      </c>
      <c r="AA189" s="98">
        <f t="shared" si="31"/>
        <v>14.399999999999999</v>
      </c>
      <c r="AB189" s="98">
        <f t="shared" si="31"/>
        <v>14.399999999999999</v>
      </c>
      <c r="AC189" s="98">
        <f t="shared" si="31"/>
        <v>14.399999999999999</v>
      </c>
      <c r="AD189" s="98">
        <f t="shared" si="31"/>
        <v>14.399999999999999</v>
      </c>
    </row>
    <row r="190" spans="3:30" x14ac:dyDescent="0.2">
      <c r="I190" s="86"/>
    </row>
    <row r="191" spans="3:30" x14ac:dyDescent="0.2">
      <c r="I191" s="86"/>
    </row>
    <row r="192" spans="3:30" x14ac:dyDescent="0.2">
      <c r="C192" s="4"/>
      <c r="D192" s="4" t="s">
        <v>134</v>
      </c>
      <c r="E192" s="4">
        <v>2025</v>
      </c>
      <c r="F192" s="4">
        <f>E192+1</f>
        <v>2026</v>
      </c>
      <c r="G192" s="4">
        <f t="shared" ref="G192:AD192" si="32">F192+1</f>
        <v>2027</v>
      </c>
      <c r="H192" s="4">
        <f t="shared" si="32"/>
        <v>2028</v>
      </c>
      <c r="I192" s="4">
        <f t="shared" si="32"/>
        <v>2029</v>
      </c>
      <c r="J192" s="4">
        <f t="shared" si="32"/>
        <v>2030</v>
      </c>
      <c r="K192" s="4">
        <f t="shared" si="32"/>
        <v>2031</v>
      </c>
      <c r="L192" s="4">
        <f t="shared" si="32"/>
        <v>2032</v>
      </c>
      <c r="M192" s="4">
        <f t="shared" si="32"/>
        <v>2033</v>
      </c>
      <c r="N192" s="4">
        <f t="shared" si="32"/>
        <v>2034</v>
      </c>
      <c r="O192" s="4">
        <f t="shared" si="32"/>
        <v>2035</v>
      </c>
      <c r="P192" s="4">
        <f t="shared" si="32"/>
        <v>2036</v>
      </c>
      <c r="Q192" s="4">
        <f t="shared" si="32"/>
        <v>2037</v>
      </c>
      <c r="R192" s="4">
        <f t="shared" si="32"/>
        <v>2038</v>
      </c>
      <c r="S192" s="4">
        <f t="shared" si="32"/>
        <v>2039</v>
      </c>
      <c r="T192" s="4">
        <f t="shared" si="32"/>
        <v>2040</v>
      </c>
      <c r="U192" s="4">
        <f t="shared" si="32"/>
        <v>2041</v>
      </c>
      <c r="V192" s="4">
        <f t="shared" si="32"/>
        <v>2042</v>
      </c>
      <c r="W192" s="4">
        <f t="shared" si="32"/>
        <v>2043</v>
      </c>
      <c r="X192" s="4">
        <f t="shared" si="32"/>
        <v>2044</v>
      </c>
      <c r="Y192" s="4">
        <f t="shared" si="32"/>
        <v>2045</v>
      </c>
      <c r="Z192" s="4">
        <f t="shared" si="32"/>
        <v>2046</v>
      </c>
      <c r="AA192" s="4">
        <f t="shared" si="32"/>
        <v>2047</v>
      </c>
      <c r="AB192" s="4">
        <f t="shared" si="32"/>
        <v>2048</v>
      </c>
      <c r="AC192" s="4">
        <f t="shared" si="32"/>
        <v>2049</v>
      </c>
      <c r="AD192" s="4">
        <f t="shared" si="32"/>
        <v>2050</v>
      </c>
    </row>
    <row r="193" spans="3:30" x14ac:dyDescent="0.2">
      <c r="C193" s="6" t="s">
        <v>35</v>
      </c>
      <c r="D193" s="6" t="s">
        <v>125</v>
      </c>
      <c r="E193" s="100">
        <f>E97/SUM(E97,G138)</f>
        <v>0.84668455346876192</v>
      </c>
      <c r="F193" s="101">
        <f t="shared" ref="F193:U203" si="33">E193</f>
        <v>0.84668455346876192</v>
      </c>
      <c r="G193" s="101">
        <f t="shared" si="33"/>
        <v>0.84668455346876192</v>
      </c>
      <c r="H193" s="101">
        <f t="shared" si="33"/>
        <v>0.84668455346876192</v>
      </c>
      <c r="I193" s="101">
        <f>H193</f>
        <v>0.84668455346876192</v>
      </c>
      <c r="J193" s="101">
        <f t="shared" si="33"/>
        <v>0.84668455346876192</v>
      </c>
      <c r="K193" s="101">
        <f t="shared" si="33"/>
        <v>0.84668455346876192</v>
      </c>
      <c r="L193" s="101">
        <f t="shared" si="33"/>
        <v>0.84668455346876192</v>
      </c>
      <c r="M193" s="101">
        <f t="shared" si="33"/>
        <v>0.84668455346876192</v>
      </c>
      <c r="N193" s="101">
        <f t="shared" si="33"/>
        <v>0.84668455346876192</v>
      </c>
      <c r="O193" s="101">
        <f t="shared" si="33"/>
        <v>0.84668455346876192</v>
      </c>
      <c r="P193" s="101">
        <f t="shared" si="33"/>
        <v>0.84668455346876192</v>
      </c>
      <c r="Q193" s="101">
        <f t="shared" si="33"/>
        <v>0.84668455346876192</v>
      </c>
      <c r="R193" s="101">
        <f t="shared" si="33"/>
        <v>0.84668455346876192</v>
      </c>
      <c r="S193" s="101">
        <f t="shared" si="33"/>
        <v>0.84668455346876192</v>
      </c>
      <c r="T193" s="101">
        <f t="shared" si="33"/>
        <v>0.84668455346876192</v>
      </c>
      <c r="U193" s="101">
        <f t="shared" si="33"/>
        <v>0.84668455346876192</v>
      </c>
      <c r="V193" s="101">
        <f t="shared" ref="V193:AD203" si="34">U193</f>
        <v>0.84668455346876192</v>
      </c>
      <c r="W193" s="101">
        <f t="shared" si="34"/>
        <v>0.84668455346876192</v>
      </c>
      <c r="X193" s="101">
        <f t="shared" si="34"/>
        <v>0.84668455346876192</v>
      </c>
      <c r="Y193" s="101">
        <f t="shared" si="34"/>
        <v>0.84668455346876192</v>
      </c>
      <c r="Z193" s="101">
        <f t="shared" si="34"/>
        <v>0.84668455346876192</v>
      </c>
      <c r="AA193" s="101">
        <f t="shared" si="34"/>
        <v>0.84668455346876192</v>
      </c>
      <c r="AB193" s="101">
        <f t="shared" si="34"/>
        <v>0.84668455346876192</v>
      </c>
      <c r="AC193" s="101">
        <f t="shared" si="34"/>
        <v>0.84668455346876192</v>
      </c>
      <c r="AD193" s="101">
        <f t="shared" si="34"/>
        <v>0.84668455346876192</v>
      </c>
    </row>
    <row r="194" spans="3:30" x14ac:dyDescent="0.2">
      <c r="C194" s="6" t="s">
        <v>35</v>
      </c>
      <c r="D194" s="6" t="s">
        <v>123</v>
      </c>
      <c r="E194" s="100">
        <f>E97/SUM(E97,G130)</f>
        <v>0.6331327027801662</v>
      </c>
      <c r="F194" s="101">
        <f t="shared" si="33"/>
        <v>0.6331327027801662</v>
      </c>
      <c r="G194" s="101">
        <f t="shared" si="33"/>
        <v>0.6331327027801662</v>
      </c>
      <c r="H194" s="101">
        <f t="shared" si="33"/>
        <v>0.6331327027801662</v>
      </c>
      <c r="I194" s="101">
        <f t="shared" si="33"/>
        <v>0.6331327027801662</v>
      </c>
      <c r="J194" s="101">
        <f t="shared" si="33"/>
        <v>0.6331327027801662</v>
      </c>
      <c r="K194" s="101">
        <f t="shared" si="33"/>
        <v>0.6331327027801662</v>
      </c>
      <c r="L194" s="101">
        <f t="shared" si="33"/>
        <v>0.6331327027801662</v>
      </c>
      <c r="M194" s="101">
        <f t="shared" si="33"/>
        <v>0.6331327027801662</v>
      </c>
      <c r="N194" s="101">
        <f t="shared" si="33"/>
        <v>0.6331327027801662</v>
      </c>
      <c r="O194" s="101">
        <f t="shared" si="33"/>
        <v>0.6331327027801662</v>
      </c>
      <c r="P194" s="101">
        <f t="shared" si="33"/>
        <v>0.6331327027801662</v>
      </c>
      <c r="Q194" s="101">
        <f t="shared" si="33"/>
        <v>0.6331327027801662</v>
      </c>
      <c r="R194" s="101">
        <f t="shared" si="33"/>
        <v>0.6331327027801662</v>
      </c>
      <c r="S194" s="101">
        <f t="shared" si="33"/>
        <v>0.6331327027801662</v>
      </c>
      <c r="T194" s="101">
        <f t="shared" si="33"/>
        <v>0.6331327027801662</v>
      </c>
      <c r="U194" s="101">
        <f t="shared" si="33"/>
        <v>0.6331327027801662</v>
      </c>
      <c r="V194" s="101">
        <f t="shared" si="34"/>
        <v>0.6331327027801662</v>
      </c>
      <c r="W194" s="101">
        <f t="shared" si="34"/>
        <v>0.6331327027801662</v>
      </c>
      <c r="X194" s="101">
        <f t="shared" si="34"/>
        <v>0.6331327027801662</v>
      </c>
      <c r="Y194" s="101">
        <f t="shared" si="34"/>
        <v>0.6331327027801662</v>
      </c>
      <c r="Z194" s="101">
        <f t="shared" si="34"/>
        <v>0.6331327027801662</v>
      </c>
      <c r="AA194" s="101">
        <f t="shared" si="34"/>
        <v>0.6331327027801662</v>
      </c>
      <c r="AB194" s="101">
        <f t="shared" si="34"/>
        <v>0.6331327027801662</v>
      </c>
      <c r="AC194" s="101">
        <f t="shared" si="34"/>
        <v>0.6331327027801662</v>
      </c>
      <c r="AD194" s="101">
        <f t="shared" si="34"/>
        <v>0.6331327027801662</v>
      </c>
    </row>
    <row r="195" spans="3:30" x14ac:dyDescent="0.2">
      <c r="C195" s="6" t="s">
        <v>35</v>
      </c>
      <c r="D195" s="6" t="s">
        <v>124</v>
      </c>
      <c r="E195" s="100">
        <f>E97/SUM(E97,G134)</f>
        <v>0.49355775675876962</v>
      </c>
      <c r="F195" s="101">
        <f t="shared" si="33"/>
        <v>0.49355775675876962</v>
      </c>
      <c r="G195" s="101">
        <f t="shared" si="33"/>
        <v>0.49355775675876962</v>
      </c>
      <c r="H195" s="101">
        <f t="shared" si="33"/>
        <v>0.49355775675876962</v>
      </c>
      <c r="I195" s="101">
        <f t="shared" si="33"/>
        <v>0.49355775675876962</v>
      </c>
      <c r="J195" s="101">
        <f t="shared" si="33"/>
        <v>0.49355775675876962</v>
      </c>
      <c r="K195" s="101">
        <f t="shared" si="33"/>
        <v>0.49355775675876962</v>
      </c>
      <c r="L195" s="101">
        <f t="shared" si="33"/>
        <v>0.49355775675876962</v>
      </c>
      <c r="M195" s="101">
        <f t="shared" si="33"/>
        <v>0.49355775675876962</v>
      </c>
      <c r="N195" s="101">
        <f t="shared" si="33"/>
        <v>0.49355775675876962</v>
      </c>
      <c r="O195" s="101">
        <f t="shared" si="33"/>
        <v>0.49355775675876962</v>
      </c>
      <c r="P195" s="101">
        <f t="shared" si="33"/>
        <v>0.49355775675876962</v>
      </c>
      <c r="Q195" s="101">
        <f t="shared" si="33"/>
        <v>0.49355775675876962</v>
      </c>
      <c r="R195" s="101">
        <f t="shared" si="33"/>
        <v>0.49355775675876962</v>
      </c>
      <c r="S195" s="101">
        <f t="shared" si="33"/>
        <v>0.49355775675876962</v>
      </c>
      <c r="T195" s="101">
        <f t="shared" si="33"/>
        <v>0.49355775675876962</v>
      </c>
      <c r="U195" s="101">
        <f t="shared" si="33"/>
        <v>0.49355775675876962</v>
      </c>
      <c r="V195" s="101">
        <f t="shared" si="34"/>
        <v>0.49355775675876962</v>
      </c>
      <c r="W195" s="101">
        <f t="shared" si="34"/>
        <v>0.49355775675876962</v>
      </c>
      <c r="X195" s="101">
        <f t="shared" si="34"/>
        <v>0.49355775675876962</v>
      </c>
      <c r="Y195" s="101">
        <f t="shared" si="34"/>
        <v>0.49355775675876962</v>
      </c>
      <c r="Z195" s="101">
        <f t="shared" si="34"/>
        <v>0.49355775675876962</v>
      </c>
      <c r="AA195" s="101">
        <f t="shared" si="34"/>
        <v>0.49355775675876962</v>
      </c>
      <c r="AB195" s="101">
        <f t="shared" si="34"/>
        <v>0.49355775675876962</v>
      </c>
      <c r="AC195" s="101">
        <f t="shared" si="34"/>
        <v>0.49355775675876962</v>
      </c>
      <c r="AD195" s="101">
        <f t="shared" si="34"/>
        <v>0.49355775675876962</v>
      </c>
    </row>
    <row r="196" spans="3:30" x14ac:dyDescent="0.2">
      <c r="C196" s="6"/>
      <c r="D196" s="6"/>
      <c r="E196" s="102">
        <v>0</v>
      </c>
      <c r="F196" s="101">
        <f t="shared" si="33"/>
        <v>0</v>
      </c>
      <c r="G196" s="101">
        <f t="shared" si="33"/>
        <v>0</v>
      </c>
      <c r="H196" s="101">
        <f t="shared" si="33"/>
        <v>0</v>
      </c>
      <c r="I196" s="101">
        <f t="shared" si="33"/>
        <v>0</v>
      </c>
      <c r="J196" s="101">
        <f t="shared" si="33"/>
        <v>0</v>
      </c>
      <c r="K196" s="101">
        <f t="shared" si="33"/>
        <v>0</v>
      </c>
      <c r="L196" s="101">
        <f t="shared" si="33"/>
        <v>0</v>
      </c>
      <c r="M196" s="101">
        <f t="shared" si="33"/>
        <v>0</v>
      </c>
      <c r="N196" s="101">
        <f t="shared" si="33"/>
        <v>0</v>
      </c>
      <c r="O196" s="101">
        <f t="shared" si="33"/>
        <v>0</v>
      </c>
      <c r="P196" s="101">
        <f t="shared" si="33"/>
        <v>0</v>
      </c>
      <c r="Q196" s="101">
        <f t="shared" si="33"/>
        <v>0</v>
      </c>
      <c r="R196" s="101">
        <f t="shared" si="33"/>
        <v>0</v>
      </c>
      <c r="S196" s="101">
        <f t="shared" si="33"/>
        <v>0</v>
      </c>
      <c r="T196" s="101">
        <f t="shared" si="33"/>
        <v>0</v>
      </c>
      <c r="U196" s="101">
        <f t="shared" si="33"/>
        <v>0</v>
      </c>
      <c r="V196" s="101">
        <f t="shared" si="34"/>
        <v>0</v>
      </c>
      <c r="W196" s="101">
        <f t="shared" si="34"/>
        <v>0</v>
      </c>
      <c r="X196" s="101">
        <f t="shared" si="34"/>
        <v>0</v>
      </c>
      <c r="Y196" s="101">
        <f t="shared" si="34"/>
        <v>0</v>
      </c>
      <c r="Z196" s="101">
        <f t="shared" si="34"/>
        <v>0</v>
      </c>
      <c r="AA196" s="101">
        <f t="shared" si="34"/>
        <v>0</v>
      </c>
      <c r="AB196" s="101">
        <f t="shared" si="34"/>
        <v>0</v>
      </c>
      <c r="AC196" s="101">
        <f t="shared" si="34"/>
        <v>0</v>
      </c>
      <c r="AD196" s="101">
        <f t="shared" si="34"/>
        <v>0</v>
      </c>
    </row>
    <row r="197" spans="3:30" x14ac:dyDescent="0.2">
      <c r="C197" s="6" t="s">
        <v>36</v>
      </c>
      <c r="D197" s="6" t="s">
        <v>125</v>
      </c>
      <c r="E197" s="100">
        <f>E98/SUM(E98,G138)</f>
        <v>0.94506500640908253</v>
      </c>
      <c r="F197" s="101">
        <f t="shared" si="33"/>
        <v>0.94506500640908253</v>
      </c>
      <c r="G197" s="101">
        <f t="shared" si="33"/>
        <v>0.94506500640908253</v>
      </c>
      <c r="H197" s="101">
        <f t="shared" si="33"/>
        <v>0.94506500640908253</v>
      </c>
      <c r="I197" s="101">
        <f t="shared" si="33"/>
        <v>0.94506500640908253</v>
      </c>
      <c r="J197" s="101">
        <f t="shared" si="33"/>
        <v>0.94506500640908253</v>
      </c>
      <c r="K197" s="101">
        <f t="shared" si="33"/>
        <v>0.94506500640908253</v>
      </c>
      <c r="L197" s="101">
        <f t="shared" si="33"/>
        <v>0.94506500640908253</v>
      </c>
      <c r="M197" s="101">
        <f t="shared" si="33"/>
        <v>0.94506500640908253</v>
      </c>
      <c r="N197" s="101">
        <f t="shared" si="33"/>
        <v>0.94506500640908253</v>
      </c>
      <c r="O197" s="101">
        <f t="shared" si="33"/>
        <v>0.94506500640908253</v>
      </c>
      <c r="P197" s="101">
        <f t="shared" si="33"/>
        <v>0.94506500640908253</v>
      </c>
      <c r="Q197" s="101">
        <f t="shared" si="33"/>
        <v>0.94506500640908253</v>
      </c>
      <c r="R197" s="101">
        <f t="shared" si="33"/>
        <v>0.94506500640908253</v>
      </c>
      <c r="S197" s="101">
        <f t="shared" si="33"/>
        <v>0.94506500640908253</v>
      </c>
      <c r="T197" s="101">
        <f t="shared" si="33"/>
        <v>0.94506500640908253</v>
      </c>
      <c r="U197" s="101">
        <f t="shared" si="33"/>
        <v>0.94506500640908253</v>
      </c>
      <c r="V197" s="101">
        <f t="shared" si="34"/>
        <v>0.94506500640908253</v>
      </c>
      <c r="W197" s="101">
        <f t="shared" si="34"/>
        <v>0.94506500640908253</v>
      </c>
      <c r="X197" s="101">
        <f t="shared" si="34"/>
        <v>0.94506500640908253</v>
      </c>
      <c r="Y197" s="101">
        <f t="shared" si="34"/>
        <v>0.94506500640908253</v>
      </c>
      <c r="Z197" s="101">
        <f t="shared" si="34"/>
        <v>0.94506500640908253</v>
      </c>
      <c r="AA197" s="101">
        <f t="shared" si="34"/>
        <v>0.94506500640908253</v>
      </c>
      <c r="AB197" s="101">
        <f t="shared" si="34"/>
        <v>0.94506500640908253</v>
      </c>
      <c r="AC197" s="101">
        <f t="shared" si="34"/>
        <v>0.94506500640908253</v>
      </c>
      <c r="AD197" s="101">
        <f t="shared" si="34"/>
        <v>0.94506500640908253</v>
      </c>
    </row>
    <row r="198" spans="3:30" x14ac:dyDescent="0.2">
      <c r="C198" s="6" t="s">
        <v>36</v>
      </c>
      <c r="D198" s="6" t="s">
        <v>123</v>
      </c>
      <c r="E198" s="100">
        <f>E98/SUM(E98,G130)</f>
        <v>0.84316288188204547</v>
      </c>
      <c r="F198" s="101">
        <f t="shared" si="33"/>
        <v>0.84316288188204547</v>
      </c>
      <c r="G198" s="101">
        <f t="shared" si="33"/>
        <v>0.84316288188204547</v>
      </c>
      <c r="H198" s="101">
        <f t="shared" si="33"/>
        <v>0.84316288188204547</v>
      </c>
      <c r="I198" s="101">
        <f t="shared" si="33"/>
        <v>0.84316288188204547</v>
      </c>
      <c r="J198" s="101">
        <f t="shared" si="33"/>
        <v>0.84316288188204547</v>
      </c>
      <c r="K198" s="101">
        <f t="shared" si="33"/>
        <v>0.84316288188204547</v>
      </c>
      <c r="L198" s="101">
        <f t="shared" si="33"/>
        <v>0.84316288188204547</v>
      </c>
      <c r="M198" s="101">
        <f t="shared" si="33"/>
        <v>0.84316288188204547</v>
      </c>
      <c r="N198" s="101">
        <f t="shared" si="33"/>
        <v>0.84316288188204547</v>
      </c>
      <c r="O198" s="101">
        <f t="shared" si="33"/>
        <v>0.84316288188204547</v>
      </c>
      <c r="P198" s="101">
        <f t="shared" si="33"/>
        <v>0.84316288188204547</v>
      </c>
      <c r="Q198" s="101">
        <f t="shared" si="33"/>
        <v>0.84316288188204547</v>
      </c>
      <c r="R198" s="101">
        <f t="shared" si="33"/>
        <v>0.84316288188204547</v>
      </c>
      <c r="S198" s="101">
        <f t="shared" si="33"/>
        <v>0.84316288188204547</v>
      </c>
      <c r="T198" s="101">
        <f t="shared" si="33"/>
        <v>0.84316288188204547</v>
      </c>
      <c r="U198" s="101">
        <f t="shared" si="33"/>
        <v>0.84316288188204547</v>
      </c>
      <c r="V198" s="101">
        <f t="shared" si="34"/>
        <v>0.84316288188204547</v>
      </c>
      <c r="W198" s="101">
        <f t="shared" si="34"/>
        <v>0.84316288188204547</v>
      </c>
      <c r="X198" s="101">
        <f t="shared" si="34"/>
        <v>0.84316288188204547</v>
      </c>
      <c r="Y198" s="101">
        <f t="shared" si="34"/>
        <v>0.84316288188204547</v>
      </c>
      <c r="Z198" s="101">
        <f t="shared" si="34"/>
        <v>0.84316288188204547</v>
      </c>
      <c r="AA198" s="101">
        <f t="shared" si="34"/>
        <v>0.84316288188204547</v>
      </c>
      <c r="AB198" s="101">
        <f t="shared" si="34"/>
        <v>0.84316288188204547</v>
      </c>
      <c r="AC198" s="101">
        <f t="shared" si="34"/>
        <v>0.84316288188204547</v>
      </c>
      <c r="AD198" s="101">
        <f t="shared" si="34"/>
        <v>0.84316288188204547</v>
      </c>
    </row>
    <row r="199" spans="3:30" x14ac:dyDescent="0.2">
      <c r="C199" s="6" t="s">
        <v>36</v>
      </c>
      <c r="D199" s="6" t="s">
        <v>124</v>
      </c>
      <c r="E199" s="100">
        <f>E98/SUM(E98,G134)</f>
        <v>0.75222270806004954</v>
      </c>
      <c r="F199" s="101">
        <f t="shared" si="33"/>
        <v>0.75222270806004954</v>
      </c>
      <c r="G199" s="101">
        <f t="shared" si="33"/>
        <v>0.75222270806004954</v>
      </c>
      <c r="H199" s="101">
        <f t="shared" si="33"/>
        <v>0.75222270806004954</v>
      </c>
      <c r="I199" s="101">
        <f t="shared" si="33"/>
        <v>0.75222270806004954</v>
      </c>
      <c r="J199" s="101">
        <f t="shared" si="33"/>
        <v>0.75222270806004954</v>
      </c>
      <c r="K199" s="101">
        <f t="shared" si="33"/>
        <v>0.75222270806004954</v>
      </c>
      <c r="L199" s="101">
        <f t="shared" si="33"/>
        <v>0.75222270806004954</v>
      </c>
      <c r="M199" s="101">
        <f t="shared" si="33"/>
        <v>0.75222270806004954</v>
      </c>
      <c r="N199" s="101">
        <f t="shared" si="33"/>
        <v>0.75222270806004954</v>
      </c>
      <c r="O199" s="101">
        <f t="shared" si="33"/>
        <v>0.75222270806004954</v>
      </c>
      <c r="P199" s="101">
        <f t="shared" si="33"/>
        <v>0.75222270806004954</v>
      </c>
      <c r="Q199" s="101">
        <f t="shared" si="33"/>
        <v>0.75222270806004954</v>
      </c>
      <c r="R199" s="101">
        <f t="shared" si="33"/>
        <v>0.75222270806004954</v>
      </c>
      <c r="S199" s="101">
        <f t="shared" si="33"/>
        <v>0.75222270806004954</v>
      </c>
      <c r="T199" s="101">
        <f t="shared" si="33"/>
        <v>0.75222270806004954</v>
      </c>
      <c r="U199" s="101">
        <f t="shared" si="33"/>
        <v>0.75222270806004954</v>
      </c>
      <c r="V199" s="101">
        <f t="shared" si="34"/>
        <v>0.75222270806004954</v>
      </c>
      <c r="W199" s="101">
        <f t="shared" si="34"/>
        <v>0.75222270806004954</v>
      </c>
      <c r="X199" s="101">
        <f t="shared" si="34"/>
        <v>0.75222270806004954</v>
      </c>
      <c r="Y199" s="101">
        <f t="shared" si="34"/>
        <v>0.75222270806004954</v>
      </c>
      <c r="Z199" s="101">
        <f t="shared" si="34"/>
        <v>0.75222270806004954</v>
      </c>
      <c r="AA199" s="101">
        <f t="shared" si="34"/>
        <v>0.75222270806004954</v>
      </c>
      <c r="AB199" s="101">
        <f t="shared" si="34"/>
        <v>0.75222270806004954</v>
      </c>
      <c r="AC199" s="101">
        <f t="shared" si="34"/>
        <v>0.75222270806004954</v>
      </c>
      <c r="AD199" s="101">
        <f t="shared" si="34"/>
        <v>0.75222270806004954</v>
      </c>
    </row>
    <row r="200" spans="3:30" x14ac:dyDescent="0.2">
      <c r="C200" s="6"/>
      <c r="D200" s="6"/>
      <c r="E200" s="102">
        <v>0</v>
      </c>
      <c r="F200" s="101">
        <f t="shared" si="33"/>
        <v>0</v>
      </c>
      <c r="G200" s="101">
        <f t="shared" si="33"/>
        <v>0</v>
      </c>
      <c r="H200" s="101">
        <f t="shared" si="33"/>
        <v>0</v>
      </c>
      <c r="I200" s="101">
        <f t="shared" si="33"/>
        <v>0</v>
      </c>
      <c r="J200" s="101">
        <f t="shared" si="33"/>
        <v>0</v>
      </c>
      <c r="K200" s="101">
        <f t="shared" si="33"/>
        <v>0</v>
      </c>
      <c r="L200" s="101">
        <f t="shared" si="33"/>
        <v>0</v>
      </c>
      <c r="M200" s="101">
        <f t="shared" si="33"/>
        <v>0</v>
      </c>
      <c r="N200" s="101">
        <f t="shared" si="33"/>
        <v>0</v>
      </c>
      <c r="O200" s="101">
        <f t="shared" si="33"/>
        <v>0</v>
      </c>
      <c r="P200" s="101">
        <f t="shared" si="33"/>
        <v>0</v>
      </c>
      <c r="Q200" s="101">
        <f t="shared" si="33"/>
        <v>0</v>
      </c>
      <c r="R200" s="101">
        <f t="shared" si="33"/>
        <v>0</v>
      </c>
      <c r="S200" s="101">
        <f t="shared" si="33"/>
        <v>0</v>
      </c>
      <c r="T200" s="101">
        <f t="shared" si="33"/>
        <v>0</v>
      </c>
      <c r="U200" s="101">
        <f t="shared" si="33"/>
        <v>0</v>
      </c>
      <c r="V200" s="101">
        <f t="shared" si="34"/>
        <v>0</v>
      </c>
      <c r="W200" s="101">
        <f t="shared" si="34"/>
        <v>0</v>
      </c>
      <c r="X200" s="101">
        <f t="shared" si="34"/>
        <v>0</v>
      </c>
      <c r="Y200" s="101">
        <f t="shared" si="34"/>
        <v>0</v>
      </c>
      <c r="Z200" s="101">
        <f t="shared" si="34"/>
        <v>0</v>
      </c>
      <c r="AA200" s="101">
        <f t="shared" si="34"/>
        <v>0</v>
      </c>
      <c r="AB200" s="101">
        <f t="shared" si="34"/>
        <v>0</v>
      </c>
      <c r="AC200" s="101">
        <f t="shared" si="34"/>
        <v>0</v>
      </c>
      <c r="AD200" s="101">
        <f t="shared" si="34"/>
        <v>0</v>
      </c>
    </row>
    <row r="201" spans="3:30" x14ac:dyDescent="0.2">
      <c r="C201" s="6" t="s">
        <v>37</v>
      </c>
      <c r="D201" s="6" t="s">
        <v>125</v>
      </c>
      <c r="E201" s="100">
        <f>E197</f>
        <v>0.94506500640908253</v>
      </c>
      <c r="F201" s="101">
        <f t="shared" si="33"/>
        <v>0.94506500640908253</v>
      </c>
      <c r="G201" s="101">
        <f t="shared" si="33"/>
        <v>0.94506500640908253</v>
      </c>
      <c r="H201" s="101">
        <f t="shared" si="33"/>
        <v>0.94506500640908253</v>
      </c>
      <c r="I201" s="101">
        <f t="shared" si="33"/>
        <v>0.94506500640908253</v>
      </c>
      <c r="J201" s="101">
        <f t="shared" si="33"/>
        <v>0.94506500640908253</v>
      </c>
      <c r="K201" s="101">
        <f t="shared" si="33"/>
        <v>0.94506500640908253</v>
      </c>
      <c r="L201" s="101">
        <f t="shared" si="33"/>
        <v>0.94506500640908253</v>
      </c>
      <c r="M201" s="101">
        <f t="shared" si="33"/>
        <v>0.94506500640908253</v>
      </c>
      <c r="N201" s="101">
        <f t="shared" si="33"/>
        <v>0.94506500640908253</v>
      </c>
      <c r="O201" s="101">
        <f t="shared" si="33"/>
        <v>0.94506500640908253</v>
      </c>
      <c r="P201" s="101">
        <f t="shared" si="33"/>
        <v>0.94506500640908253</v>
      </c>
      <c r="Q201" s="101">
        <f t="shared" si="33"/>
        <v>0.94506500640908253</v>
      </c>
      <c r="R201" s="101">
        <f t="shared" si="33"/>
        <v>0.94506500640908253</v>
      </c>
      <c r="S201" s="101">
        <f t="shared" si="33"/>
        <v>0.94506500640908253</v>
      </c>
      <c r="T201" s="101">
        <f t="shared" si="33"/>
        <v>0.94506500640908253</v>
      </c>
      <c r="U201" s="101">
        <f t="shared" si="33"/>
        <v>0.94506500640908253</v>
      </c>
      <c r="V201" s="101">
        <f t="shared" si="34"/>
        <v>0.94506500640908253</v>
      </c>
      <c r="W201" s="101">
        <f t="shared" si="34"/>
        <v>0.94506500640908253</v>
      </c>
      <c r="X201" s="101">
        <f t="shared" si="34"/>
        <v>0.94506500640908253</v>
      </c>
      <c r="Y201" s="101">
        <f t="shared" si="34"/>
        <v>0.94506500640908253</v>
      </c>
      <c r="Z201" s="101">
        <f t="shared" si="34"/>
        <v>0.94506500640908253</v>
      </c>
      <c r="AA201" s="101">
        <f t="shared" si="34"/>
        <v>0.94506500640908253</v>
      </c>
      <c r="AB201" s="101">
        <f t="shared" si="34"/>
        <v>0.94506500640908253</v>
      </c>
      <c r="AC201" s="101">
        <f t="shared" si="34"/>
        <v>0.94506500640908253</v>
      </c>
      <c r="AD201" s="101">
        <f t="shared" si="34"/>
        <v>0.94506500640908253</v>
      </c>
    </row>
    <row r="202" spans="3:30" x14ac:dyDescent="0.2">
      <c r="C202" s="6" t="s">
        <v>37</v>
      </c>
      <c r="D202" s="6" t="s">
        <v>123</v>
      </c>
      <c r="E202" s="100">
        <f>E198</f>
        <v>0.84316288188204547</v>
      </c>
      <c r="F202" s="101">
        <f t="shared" si="33"/>
        <v>0.84316288188204547</v>
      </c>
      <c r="G202" s="101">
        <f t="shared" si="33"/>
        <v>0.84316288188204547</v>
      </c>
      <c r="H202" s="101">
        <f t="shared" si="33"/>
        <v>0.84316288188204547</v>
      </c>
      <c r="I202" s="101">
        <f t="shared" si="33"/>
        <v>0.84316288188204547</v>
      </c>
      <c r="J202" s="101">
        <f t="shared" si="33"/>
        <v>0.84316288188204547</v>
      </c>
      <c r="K202" s="101">
        <f t="shared" si="33"/>
        <v>0.84316288188204547</v>
      </c>
      <c r="L202" s="101">
        <f t="shared" si="33"/>
        <v>0.84316288188204547</v>
      </c>
      <c r="M202" s="101">
        <f t="shared" si="33"/>
        <v>0.84316288188204547</v>
      </c>
      <c r="N202" s="101">
        <f t="shared" si="33"/>
        <v>0.84316288188204547</v>
      </c>
      <c r="O202" s="101">
        <f t="shared" si="33"/>
        <v>0.84316288188204547</v>
      </c>
      <c r="P202" s="101">
        <f t="shared" si="33"/>
        <v>0.84316288188204547</v>
      </c>
      <c r="Q202" s="101">
        <f t="shared" si="33"/>
        <v>0.84316288188204547</v>
      </c>
      <c r="R202" s="101">
        <f t="shared" si="33"/>
        <v>0.84316288188204547</v>
      </c>
      <c r="S202" s="101">
        <f t="shared" si="33"/>
        <v>0.84316288188204547</v>
      </c>
      <c r="T202" s="101">
        <f t="shared" si="33"/>
        <v>0.84316288188204547</v>
      </c>
      <c r="U202" s="101">
        <f t="shared" si="33"/>
        <v>0.84316288188204547</v>
      </c>
      <c r="V202" s="101">
        <f t="shared" si="34"/>
        <v>0.84316288188204547</v>
      </c>
      <c r="W202" s="101">
        <f t="shared" si="34"/>
        <v>0.84316288188204547</v>
      </c>
      <c r="X202" s="101">
        <f t="shared" si="34"/>
        <v>0.84316288188204547</v>
      </c>
      <c r="Y202" s="101">
        <f t="shared" si="34"/>
        <v>0.84316288188204547</v>
      </c>
      <c r="Z202" s="101">
        <f t="shared" si="34"/>
        <v>0.84316288188204547</v>
      </c>
      <c r="AA202" s="101">
        <f t="shared" si="34"/>
        <v>0.84316288188204547</v>
      </c>
      <c r="AB202" s="101">
        <f t="shared" si="34"/>
        <v>0.84316288188204547</v>
      </c>
      <c r="AC202" s="101">
        <f t="shared" si="34"/>
        <v>0.84316288188204547</v>
      </c>
      <c r="AD202" s="101">
        <f t="shared" si="34"/>
        <v>0.84316288188204547</v>
      </c>
    </row>
    <row r="203" spans="3:30" x14ac:dyDescent="0.2">
      <c r="C203" s="6" t="s">
        <v>37</v>
      </c>
      <c r="D203" s="6" t="s">
        <v>124</v>
      </c>
      <c r="E203" s="100">
        <f>E199</f>
        <v>0.75222270806004954</v>
      </c>
      <c r="F203" s="101">
        <f>E203</f>
        <v>0.75222270806004954</v>
      </c>
      <c r="G203" s="101">
        <f t="shared" si="33"/>
        <v>0.75222270806004954</v>
      </c>
      <c r="H203" s="101">
        <f t="shared" si="33"/>
        <v>0.75222270806004954</v>
      </c>
      <c r="I203" s="101">
        <f t="shared" si="33"/>
        <v>0.75222270806004954</v>
      </c>
      <c r="J203" s="101">
        <f t="shared" si="33"/>
        <v>0.75222270806004954</v>
      </c>
      <c r="K203" s="101">
        <f t="shared" si="33"/>
        <v>0.75222270806004954</v>
      </c>
      <c r="L203" s="101">
        <f t="shared" si="33"/>
        <v>0.75222270806004954</v>
      </c>
      <c r="M203" s="101">
        <f t="shared" si="33"/>
        <v>0.75222270806004954</v>
      </c>
      <c r="N203" s="101">
        <f t="shared" si="33"/>
        <v>0.75222270806004954</v>
      </c>
      <c r="O203" s="101">
        <f t="shared" si="33"/>
        <v>0.75222270806004954</v>
      </c>
      <c r="P203" s="101">
        <f t="shared" si="33"/>
        <v>0.75222270806004954</v>
      </c>
      <c r="Q203" s="101">
        <f t="shared" si="33"/>
        <v>0.75222270806004954</v>
      </c>
      <c r="R203" s="101">
        <f t="shared" si="33"/>
        <v>0.75222270806004954</v>
      </c>
      <c r="S203" s="101">
        <f t="shared" si="33"/>
        <v>0.75222270806004954</v>
      </c>
      <c r="T203" s="101">
        <f t="shared" si="33"/>
        <v>0.75222270806004954</v>
      </c>
      <c r="U203" s="101">
        <f t="shared" si="33"/>
        <v>0.75222270806004954</v>
      </c>
      <c r="V203" s="101">
        <f t="shared" si="34"/>
        <v>0.75222270806004954</v>
      </c>
      <c r="W203" s="101">
        <f t="shared" si="34"/>
        <v>0.75222270806004954</v>
      </c>
      <c r="X203" s="101">
        <f t="shared" si="34"/>
        <v>0.75222270806004954</v>
      </c>
      <c r="Y203" s="101">
        <f t="shared" si="34"/>
        <v>0.75222270806004954</v>
      </c>
      <c r="Z203" s="101">
        <f t="shared" si="34"/>
        <v>0.75222270806004954</v>
      </c>
      <c r="AA203" s="101">
        <f t="shared" si="34"/>
        <v>0.75222270806004954</v>
      </c>
      <c r="AB203" s="101">
        <f t="shared" si="34"/>
        <v>0.75222270806004954</v>
      </c>
      <c r="AC203" s="101">
        <f t="shared" si="34"/>
        <v>0.75222270806004954</v>
      </c>
      <c r="AD203" s="101">
        <f t="shared" si="34"/>
        <v>0.75222270806004954</v>
      </c>
    </row>
    <row r="204" spans="3:30" x14ac:dyDescent="0.2">
      <c r="I204" s="86"/>
    </row>
    <row r="205" spans="3:30" x14ac:dyDescent="0.2">
      <c r="I205" s="86"/>
    </row>
    <row r="206" spans="3:30" x14ac:dyDescent="0.2">
      <c r="D206" s="6" t="s">
        <v>135</v>
      </c>
      <c r="E206" s="53" t="s">
        <v>113</v>
      </c>
      <c r="I206" s="86"/>
    </row>
    <row r="207" spans="3:30" x14ac:dyDescent="0.2">
      <c r="D207" s="6" t="s">
        <v>136</v>
      </c>
      <c r="E207" s="53" t="s">
        <v>112</v>
      </c>
      <c r="I207" s="86"/>
    </row>
    <row r="208" spans="3:30" x14ac:dyDescent="0.2">
      <c r="D208" s="6" t="s">
        <v>137</v>
      </c>
      <c r="E208" s="53">
        <v>365</v>
      </c>
      <c r="I208" s="86"/>
    </row>
    <row r="209" spans="3:31" x14ac:dyDescent="0.2">
      <c r="I209" s="86"/>
    </row>
    <row r="210" spans="3:31" x14ac:dyDescent="0.2">
      <c r="C210" s="4"/>
      <c r="D210" s="4" t="s">
        <v>138</v>
      </c>
      <c r="E210" s="4">
        <v>2025</v>
      </c>
      <c r="F210" s="4">
        <f>E210+1</f>
        <v>2026</v>
      </c>
      <c r="G210" s="4">
        <f t="shared" ref="G210:AD210" si="35">F210+1</f>
        <v>2027</v>
      </c>
      <c r="H210" s="4">
        <f t="shared" si="35"/>
        <v>2028</v>
      </c>
      <c r="I210" s="4">
        <f t="shared" si="35"/>
        <v>2029</v>
      </c>
      <c r="J210" s="4">
        <f t="shared" si="35"/>
        <v>2030</v>
      </c>
      <c r="K210" s="4">
        <f t="shared" si="35"/>
        <v>2031</v>
      </c>
      <c r="L210" s="4">
        <f t="shared" si="35"/>
        <v>2032</v>
      </c>
      <c r="M210" s="4">
        <f t="shared" si="35"/>
        <v>2033</v>
      </c>
      <c r="N210" s="4">
        <f t="shared" si="35"/>
        <v>2034</v>
      </c>
      <c r="O210" s="4">
        <f t="shared" si="35"/>
        <v>2035</v>
      </c>
      <c r="P210" s="4">
        <f t="shared" si="35"/>
        <v>2036</v>
      </c>
      <c r="Q210" s="4">
        <f t="shared" si="35"/>
        <v>2037</v>
      </c>
      <c r="R210" s="4">
        <f t="shared" si="35"/>
        <v>2038</v>
      </c>
      <c r="S210" s="4">
        <f t="shared" si="35"/>
        <v>2039</v>
      </c>
      <c r="T210" s="4">
        <f t="shared" si="35"/>
        <v>2040</v>
      </c>
      <c r="U210" s="4">
        <f t="shared" si="35"/>
        <v>2041</v>
      </c>
      <c r="V210" s="4">
        <f t="shared" si="35"/>
        <v>2042</v>
      </c>
      <c r="W210" s="4">
        <f t="shared" si="35"/>
        <v>2043</v>
      </c>
      <c r="X210" s="4">
        <f t="shared" si="35"/>
        <v>2044</v>
      </c>
      <c r="Y210" s="4">
        <f t="shared" si="35"/>
        <v>2045</v>
      </c>
      <c r="Z210" s="4">
        <f t="shared" si="35"/>
        <v>2046</v>
      </c>
      <c r="AA210" s="4">
        <f t="shared" si="35"/>
        <v>2047</v>
      </c>
      <c r="AB210" s="4">
        <f t="shared" si="35"/>
        <v>2048</v>
      </c>
      <c r="AC210" s="4">
        <f t="shared" si="35"/>
        <v>2049</v>
      </c>
      <c r="AD210" s="4">
        <f t="shared" si="35"/>
        <v>2050</v>
      </c>
    </row>
    <row r="211" spans="3:31" x14ac:dyDescent="0.2">
      <c r="C211" s="6" t="s">
        <v>35</v>
      </c>
      <c r="D211" s="6" t="s">
        <v>125</v>
      </c>
      <c r="E211" s="8">
        <f t="shared" ref="E211:AD220" si="36">$E$208*
(
E179 * SUMIFS($I$129:$I$139,$C$129:$C$139,$D211,$D$129:$D$139,$E$207) * SUMIFS(E$122:E$124,$C$122:$C$124,$E$207) -
E179 * SUMIFS($I$129:$I$139,$C$129:$C$139,$D211,$D$129:$D$139,$E$206) * SUMIFS(E$122:E$124,$C$122:$C$124,$E$206)
)</f>
        <v>0</v>
      </c>
      <c r="F211" s="8">
        <f t="shared" si="36"/>
        <v>0</v>
      </c>
      <c r="G211" s="8">
        <f t="shared" si="36"/>
        <v>297986.95384615386</v>
      </c>
      <c r="H211" s="8">
        <f t="shared" si="36"/>
        <v>595973.90769230772</v>
      </c>
      <c r="I211" s="8">
        <f t="shared" si="36"/>
        <v>893960.86153846153</v>
      </c>
      <c r="J211" s="8">
        <f>$E$208*
(
J179 * SUMIFS($I$129:$I$139,$C$129:$C$139,$D211,$D$129:$D$139,$E$207) * SUMIFS(J$122:J$124,$C$122:$C$124,$E$207) -
J179 * SUMIFS($I$129:$I$139,$C$129:$C$139,$D211,$D$129:$D$139,$E$206) * SUMIFS(J$122:J$124,$C$122:$C$124,$E$206)
)</f>
        <v>1191947.8153846154</v>
      </c>
      <c r="K211" s="8">
        <f t="shared" si="36"/>
        <v>1489934.7692307692</v>
      </c>
      <c r="L211" s="8">
        <f t="shared" si="36"/>
        <v>1489934.7692307692</v>
      </c>
      <c r="M211" s="8">
        <f t="shared" si="36"/>
        <v>1489934.7692307692</v>
      </c>
      <c r="N211" s="8">
        <f t="shared" si="36"/>
        <v>1489934.7692307692</v>
      </c>
      <c r="O211" s="8">
        <f t="shared" si="36"/>
        <v>1489934.7692307692</v>
      </c>
      <c r="P211" s="8">
        <f t="shared" si="36"/>
        <v>1489934.7692307692</v>
      </c>
      <c r="Q211" s="8">
        <f t="shared" si="36"/>
        <v>1489934.7692307692</v>
      </c>
      <c r="R211" s="8">
        <f t="shared" si="36"/>
        <v>1489934.7692307692</v>
      </c>
      <c r="S211" s="8">
        <f t="shared" si="36"/>
        <v>1489934.7692307692</v>
      </c>
      <c r="T211" s="8">
        <f t="shared" si="36"/>
        <v>1489934.7692307692</v>
      </c>
      <c r="U211" s="8">
        <f t="shared" si="36"/>
        <v>1489934.7692307692</v>
      </c>
      <c r="V211" s="8">
        <f t="shared" si="36"/>
        <v>1489934.7692307692</v>
      </c>
      <c r="W211" s="8">
        <f t="shared" si="36"/>
        <v>1489934.7692307692</v>
      </c>
      <c r="X211" s="8">
        <f t="shared" si="36"/>
        <v>1489934.7692307692</v>
      </c>
      <c r="Y211" s="8">
        <f t="shared" si="36"/>
        <v>1489934.7692307692</v>
      </c>
      <c r="Z211" s="8">
        <f t="shared" si="36"/>
        <v>1489934.7692307692</v>
      </c>
      <c r="AA211" s="8">
        <f t="shared" si="36"/>
        <v>1489934.7692307692</v>
      </c>
      <c r="AB211" s="8">
        <f t="shared" si="36"/>
        <v>1489934.7692307692</v>
      </c>
      <c r="AC211" s="8">
        <f t="shared" si="36"/>
        <v>1489934.7692307692</v>
      </c>
      <c r="AD211" s="8">
        <f t="shared" si="36"/>
        <v>1489934.7692307692</v>
      </c>
      <c r="AE211" s="31"/>
    </row>
    <row r="212" spans="3:31" x14ac:dyDescent="0.2">
      <c r="C212" s="6" t="s">
        <v>35</v>
      </c>
      <c r="D212" s="6" t="s">
        <v>123</v>
      </c>
      <c r="E212" s="8">
        <f t="shared" si="36"/>
        <v>0</v>
      </c>
      <c r="F212" s="8">
        <f t="shared" si="36"/>
        <v>0</v>
      </c>
      <c r="G212" s="8">
        <f t="shared" si="36"/>
        <v>441566.66666666674</v>
      </c>
      <c r="H212" s="8">
        <f t="shared" si="36"/>
        <v>883133.33333333349</v>
      </c>
      <c r="I212" s="8">
        <f t="shared" si="36"/>
        <v>1324700.0000000002</v>
      </c>
      <c r="J212" s="8">
        <f t="shared" si="36"/>
        <v>1766266.666666667</v>
      </c>
      <c r="K212" s="8">
        <f t="shared" si="36"/>
        <v>2207833.3333333335</v>
      </c>
      <c r="L212" s="8">
        <f t="shared" si="36"/>
        <v>2207833.3333333335</v>
      </c>
      <c r="M212" s="8">
        <f t="shared" si="36"/>
        <v>2207833.3333333335</v>
      </c>
      <c r="N212" s="8">
        <f t="shared" si="36"/>
        <v>2207833.3333333335</v>
      </c>
      <c r="O212" s="8">
        <f t="shared" si="36"/>
        <v>2207833.3333333335</v>
      </c>
      <c r="P212" s="8">
        <f t="shared" si="36"/>
        <v>2207833.3333333335</v>
      </c>
      <c r="Q212" s="8">
        <f t="shared" si="36"/>
        <v>2207833.3333333335</v>
      </c>
      <c r="R212" s="8">
        <f t="shared" si="36"/>
        <v>2207833.3333333335</v>
      </c>
      <c r="S212" s="8">
        <f t="shared" si="36"/>
        <v>2207833.3333333335</v>
      </c>
      <c r="T212" s="8">
        <f t="shared" si="36"/>
        <v>2207833.3333333335</v>
      </c>
      <c r="U212" s="8">
        <f t="shared" si="36"/>
        <v>2207833.3333333335</v>
      </c>
      <c r="V212" s="8">
        <f t="shared" si="36"/>
        <v>2207833.3333333335</v>
      </c>
      <c r="W212" s="8">
        <f t="shared" si="36"/>
        <v>2207833.3333333335</v>
      </c>
      <c r="X212" s="8">
        <f t="shared" si="36"/>
        <v>2207833.3333333335</v>
      </c>
      <c r="Y212" s="8">
        <f t="shared" si="36"/>
        <v>2207833.3333333335</v>
      </c>
      <c r="Z212" s="8">
        <f t="shared" si="36"/>
        <v>2207833.3333333335</v>
      </c>
      <c r="AA212" s="8">
        <f t="shared" si="36"/>
        <v>2207833.3333333335</v>
      </c>
      <c r="AB212" s="8">
        <f t="shared" si="36"/>
        <v>2207833.3333333335</v>
      </c>
      <c r="AC212" s="8">
        <f t="shared" si="36"/>
        <v>2207833.3333333335</v>
      </c>
      <c r="AD212" s="8">
        <f t="shared" si="36"/>
        <v>2207833.3333333335</v>
      </c>
      <c r="AE212" s="36"/>
    </row>
    <row r="213" spans="3:31" x14ac:dyDescent="0.2">
      <c r="C213" s="6" t="s">
        <v>35</v>
      </c>
      <c r="D213" s="6" t="s">
        <v>124</v>
      </c>
      <c r="E213" s="8">
        <f t="shared" si="36"/>
        <v>0</v>
      </c>
      <c r="F213" s="8">
        <f t="shared" si="36"/>
        <v>0</v>
      </c>
      <c r="G213" s="8">
        <f t="shared" si="36"/>
        <v>692919.99999999977</v>
      </c>
      <c r="H213" s="8">
        <f t="shared" si="36"/>
        <v>1385839.9999999995</v>
      </c>
      <c r="I213" s="8">
        <f t="shared" si="36"/>
        <v>2078760</v>
      </c>
      <c r="J213" s="8">
        <f t="shared" si="36"/>
        <v>2771679.9999999991</v>
      </c>
      <c r="K213" s="8">
        <f t="shared" si="36"/>
        <v>3464599.9999999991</v>
      </c>
      <c r="L213" s="8">
        <f t="shared" si="36"/>
        <v>3464599.9999999991</v>
      </c>
      <c r="M213" s="8">
        <f t="shared" si="36"/>
        <v>3464599.9999999991</v>
      </c>
      <c r="N213" s="8">
        <f t="shared" si="36"/>
        <v>3464599.9999999991</v>
      </c>
      <c r="O213" s="8">
        <f t="shared" si="36"/>
        <v>3464599.9999999991</v>
      </c>
      <c r="P213" s="8">
        <f t="shared" si="36"/>
        <v>3464599.9999999991</v>
      </c>
      <c r="Q213" s="8">
        <f t="shared" si="36"/>
        <v>3464599.9999999991</v>
      </c>
      <c r="R213" s="8">
        <f t="shared" si="36"/>
        <v>3464599.9999999991</v>
      </c>
      <c r="S213" s="8">
        <f t="shared" si="36"/>
        <v>3464599.9999999991</v>
      </c>
      <c r="T213" s="8">
        <f t="shared" si="36"/>
        <v>3464599.9999999991</v>
      </c>
      <c r="U213" s="8">
        <f t="shared" si="36"/>
        <v>3464599.9999999991</v>
      </c>
      <c r="V213" s="8">
        <f t="shared" si="36"/>
        <v>3464599.9999999991</v>
      </c>
      <c r="W213" s="8">
        <f t="shared" si="36"/>
        <v>3464599.9999999991</v>
      </c>
      <c r="X213" s="8">
        <f t="shared" si="36"/>
        <v>3464599.9999999991</v>
      </c>
      <c r="Y213" s="8">
        <f t="shared" si="36"/>
        <v>3464599.9999999991</v>
      </c>
      <c r="Z213" s="8">
        <f t="shared" si="36"/>
        <v>3464599.9999999991</v>
      </c>
      <c r="AA213" s="8">
        <f t="shared" si="36"/>
        <v>3464599.9999999991</v>
      </c>
      <c r="AB213" s="8">
        <f t="shared" si="36"/>
        <v>3464599.9999999991</v>
      </c>
      <c r="AC213" s="8">
        <f t="shared" si="36"/>
        <v>3464599.9999999991</v>
      </c>
      <c r="AD213" s="8">
        <f t="shared" si="36"/>
        <v>3464599.9999999991</v>
      </c>
      <c r="AE213" s="36"/>
    </row>
    <row r="214" spans="3:31" x14ac:dyDescent="0.2">
      <c r="C214" s="6"/>
      <c r="D214" s="6"/>
      <c r="E214" s="8">
        <f t="shared" si="36"/>
        <v>0</v>
      </c>
      <c r="F214" s="8">
        <f t="shared" si="36"/>
        <v>0</v>
      </c>
      <c r="G214" s="8">
        <f t="shared" si="36"/>
        <v>0</v>
      </c>
      <c r="H214" s="8">
        <f t="shared" si="36"/>
        <v>0</v>
      </c>
      <c r="I214" s="8">
        <f t="shared" si="36"/>
        <v>0</v>
      </c>
      <c r="J214" s="8">
        <f t="shared" si="36"/>
        <v>0</v>
      </c>
      <c r="K214" s="8">
        <f t="shared" si="36"/>
        <v>0</v>
      </c>
      <c r="L214" s="8">
        <f t="shared" si="36"/>
        <v>0</v>
      </c>
      <c r="M214" s="8">
        <f t="shared" si="36"/>
        <v>0</v>
      </c>
      <c r="N214" s="8">
        <f t="shared" si="36"/>
        <v>0</v>
      </c>
      <c r="O214" s="8">
        <f t="shared" si="36"/>
        <v>0</v>
      </c>
      <c r="P214" s="8">
        <f t="shared" si="36"/>
        <v>0</v>
      </c>
      <c r="Q214" s="8">
        <f t="shared" si="36"/>
        <v>0</v>
      </c>
      <c r="R214" s="8">
        <f t="shared" si="36"/>
        <v>0</v>
      </c>
      <c r="S214" s="8">
        <f t="shared" si="36"/>
        <v>0</v>
      </c>
      <c r="T214" s="8">
        <f t="shared" si="36"/>
        <v>0</v>
      </c>
      <c r="U214" s="8">
        <f t="shared" si="36"/>
        <v>0</v>
      </c>
      <c r="V214" s="8">
        <f t="shared" si="36"/>
        <v>0</v>
      </c>
      <c r="W214" s="8">
        <f t="shared" si="36"/>
        <v>0</v>
      </c>
      <c r="X214" s="8">
        <f t="shared" si="36"/>
        <v>0</v>
      </c>
      <c r="Y214" s="8">
        <f t="shared" si="36"/>
        <v>0</v>
      </c>
      <c r="Z214" s="8">
        <f t="shared" si="36"/>
        <v>0</v>
      </c>
      <c r="AA214" s="8">
        <f t="shared" si="36"/>
        <v>0</v>
      </c>
      <c r="AB214" s="8">
        <f t="shared" si="36"/>
        <v>0</v>
      </c>
      <c r="AC214" s="8">
        <f t="shared" si="36"/>
        <v>0</v>
      </c>
      <c r="AD214" s="8">
        <f t="shared" si="36"/>
        <v>0</v>
      </c>
      <c r="AE214" s="36"/>
    </row>
    <row r="215" spans="3:31" x14ac:dyDescent="0.2">
      <c r="C215" s="6" t="s">
        <v>36</v>
      </c>
      <c r="D215" s="6" t="s">
        <v>125</v>
      </c>
      <c r="E215" s="8">
        <f t="shared" si="36"/>
        <v>0</v>
      </c>
      <c r="F215" s="8">
        <f t="shared" si="36"/>
        <v>0</v>
      </c>
      <c r="G215" s="8">
        <f t="shared" si="36"/>
        <v>34765.144615384626</v>
      </c>
      <c r="H215" s="8">
        <f t="shared" si="36"/>
        <v>69530.289230769253</v>
      </c>
      <c r="I215" s="8">
        <f t="shared" si="36"/>
        <v>104295.43384615386</v>
      </c>
      <c r="J215" s="8">
        <f t="shared" si="36"/>
        <v>139060.57846153851</v>
      </c>
      <c r="K215" s="8">
        <f t="shared" si="36"/>
        <v>173825.72307692308</v>
      </c>
      <c r="L215" s="8">
        <f t="shared" si="36"/>
        <v>173825.72307692308</v>
      </c>
      <c r="M215" s="8">
        <f t="shared" si="36"/>
        <v>173825.72307692308</v>
      </c>
      <c r="N215" s="8">
        <f t="shared" si="36"/>
        <v>173825.72307692308</v>
      </c>
      <c r="O215" s="8">
        <f t="shared" si="36"/>
        <v>173825.72307692308</v>
      </c>
      <c r="P215" s="8">
        <f t="shared" si="36"/>
        <v>173825.72307692308</v>
      </c>
      <c r="Q215" s="8">
        <f t="shared" si="36"/>
        <v>173825.72307692308</v>
      </c>
      <c r="R215" s="8">
        <f t="shared" si="36"/>
        <v>173825.72307692308</v>
      </c>
      <c r="S215" s="8">
        <f t="shared" si="36"/>
        <v>173825.72307692308</v>
      </c>
      <c r="T215" s="8">
        <f t="shared" si="36"/>
        <v>173825.72307692308</v>
      </c>
      <c r="U215" s="8">
        <f t="shared" si="36"/>
        <v>173825.72307692308</v>
      </c>
      <c r="V215" s="8">
        <f t="shared" si="36"/>
        <v>173825.72307692308</v>
      </c>
      <c r="W215" s="8">
        <f t="shared" si="36"/>
        <v>173825.72307692308</v>
      </c>
      <c r="X215" s="8">
        <f t="shared" si="36"/>
        <v>173825.72307692308</v>
      </c>
      <c r="Y215" s="8">
        <f t="shared" si="36"/>
        <v>173825.72307692308</v>
      </c>
      <c r="Z215" s="8">
        <f t="shared" si="36"/>
        <v>173825.72307692308</v>
      </c>
      <c r="AA215" s="8">
        <f t="shared" si="36"/>
        <v>173825.72307692308</v>
      </c>
      <c r="AB215" s="8">
        <f t="shared" si="36"/>
        <v>173825.72307692308</v>
      </c>
      <c r="AC215" s="8">
        <f t="shared" si="36"/>
        <v>173825.72307692308</v>
      </c>
      <c r="AD215" s="8">
        <f t="shared" si="36"/>
        <v>173825.72307692308</v>
      </c>
      <c r="AE215" s="36"/>
    </row>
    <row r="216" spans="3:31" x14ac:dyDescent="0.2">
      <c r="C216" s="6" t="s">
        <v>36</v>
      </c>
      <c r="D216" s="6" t="s">
        <v>123</v>
      </c>
      <c r="E216" s="8">
        <f t="shared" si="36"/>
        <v>0</v>
      </c>
      <c r="F216" s="8">
        <f t="shared" si="36"/>
        <v>0</v>
      </c>
      <c r="G216" s="8">
        <f t="shared" si="36"/>
        <v>52987.999999999993</v>
      </c>
      <c r="H216" s="8">
        <f t="shared" si="36"/>
        <v>105975.99999999999</v>
      </c>
      <c r="I216" s="8">
        <f t="shared" si="36"/>
        <v>158964.00000000003</v>
      </c>
      <c r="J216" s="8">
        <f t="shared" si="36"/>
        <v>211951.99999999997</v>
      </c>
      <c r="K216" s="8">
        <f t="shared" si="36"/>
        <v>264940</v>
      </c>
      <c r="L216" s="8">
        <f t="shared" si="36"/>
        <v>264940</v>
      </c>
      <c r="M216" s="8">
        <f t="shared" si="36"/>
        <v>264940</v>
      </c>
      <c r="N216" s="8">
        <f t="shared" si="36"/>
        <v>264940</v>
      </c>
      <c r="O216" s="8">
        <f t="shared" si="36"/>
        <v>264940</v>
      </c>
      <c r="P216" s="8">
        <f t="shared" si="36"/>
        <v>264940</v>
      </c>
      <c r="Q216" s="8">
        <f t="shared" si="36"/>
        <v>264940</v>
      </c>
      <c r="R216" s="8">
        <f t="shared" si="36"/>
        <v>264940</v>
      </c>
      <c r="S216" s="8">
        <f t="shared" si="36"/>
        <v>264940</v>
      </c>
      <c r="T216" s="8">
        <f t="shared" si="36"/>
        <v>264940</v>
      </c>
      <c r="U216" s="8">
        <f t="shared" si="36"/>
        <v>264940</v>
      </c>
      <c r="V216" s="8">
        <f t="shared" si="36"/>
        <v>264940</v>
      </c>
      <c r="W216" s="8">
        <f t="shared" si="36"/>
        <v>264940</v>
      </c>
      <c r="X216" s="8">
        <f t="shared" si="36"/>
        <v>264940</v>
      </c>
      <c r="Y216" s="8">
        <f t="shared" si="36"/>
        <v>264940</v>
      </c>
      <c r="Z216" s="8">
        <f t="shared" si="36"/>
        <v>264940</v>
      </c>
      <c r="AA216" s="8">
        <f t="shared" si="36"/>
        <v>264940</v>
      </c>
      <c r="AB216" s="8">
        <f t="shared" si="36"/>
        <v>264940</v>
      </c>
      <c r="AC216" s="8">
        <f t="shared" si="36"/>
        <v>264940</v>
      </c>
      <c r="AD216" s="8">
        <f t="shared" si="36"/>
        <v>264940</v>
      </c>
      <c r="AE216" s="36"/>
    </row>
    <row r="217" spans="3:31" x14ac:dyDescent="0.2">
      <c r="C217" s="6" t="s">
        <v>36</v>
      </c>
      <c r="D217" s="6" t="s">
        <v>124</v>
      </c>
      <c r="E217" s="8">
        <f t="shared" si="36"/>
        <v>0</v>
      </c>
      <c r="F217" s="8">
        <f t="shared" si="36"/>
        <v>0</v>
      </c>
      <c r="G217" s="8">
        <f t="shared" si="36"/>
        <v>692919.99999999977</v>
      </c>
      <c r="H217" s="8">
        <f t="shared" si="36"/>
        <v>1385839.9999999995</v>
      </c>
      <c r="I217" s="8">
        <f t="shared" si="36"/>
        <v>2078760</v>
      </c>
      <c r="J217" s="8">
        <f t="shared" si="36"/>
        <v>2771679.9999999991</v>
      </c>
      <c r="K217" s="8">
        <f t="shared" si="36"/>
        <v>3464599.9999999991</v>
      </c>
      <c r="L217" s="8">
        <f t="shared" si="36"/>
        <v>3464599.9999999991</v>
      </c>
      <c r="M217" s="8">
        <f t="shared" si="36"/>
        <v>3464599.9999999991</v>
      </c>
      <c r="N217" s="8">
        <f t="shared" si="36"/>
        <v>3464599.9999999991</v>
      </c>
      <c r="O217" s="8">
        <f t="shared" si="36"/>
        <v>3464599.9999999991</v>
      </c>
      <c r="P217" s="8">
        <f t="shared" si="36"/>
        <v>3464599.9999999991</v>
      </c>
      <c r="Q217" s="8">
        <f t="shared" si="36"/>
        <v>3464599.9999999991</v>
      </c>
      <c r="R217" s="8">
        <f t="shared" si="36"/>
        <v>3464599.9999999991</v>
      </c>
      <c r="S217" s="8">
        <f t="shared" si="36"/>
        <v>3464599.9999999991</v>
      </c>
      <c r="T217" s="8">
        <f t="shared" si="36"/>
        <v>3464599.9999999991</v>
      </c>
      <c r="U217" s="8">
        <f t="shared" si="36"/>
        <v>3464599.9999999991</v>
      </c>
      <c r="V217" s="8">
        <f t="shared" si="36"/>
        <v>3464599.9999999991</v>
      </c>
      <c r="W217" s="8">
        <f t="shared" si="36"/>
        <v>3464599.9999999991</v>
      </c>
      <c r="X217" s="8">
        <f t="shared" si="36"/>
        <v>3464599.9999999991</v>
      </c>
      <c r="Y217" s="8">
        <f t="shared" si="36"/>
        <v>3464599.9999999991</v>
      </c>
      <c r="Z217" s="8">
        <f t="shared" si="36"/>
        <v>3464599.9999999991</v>
      </c>
      <c r="AA217" s="8">
        <f t="shared" si="36"/>
        <v>3464599.9999999991</v>
      </c>
      <c r="AB217" s="8">
        <f t="shared" si="36"/>
        <v>3464599.9999999991</v>
      </c>
      <c r="AC217" s="8">
        <f t="shared" si="36"/>
        <v>3464599.9999999991</v>
      </c>
      <c r="AD217" s="8">
        <f t="shared" si="36"/>
        <v>3464599.9999999991</v>
      </c>
      <c r="AE217" s="36"/>
    </row>
    <row r="218" spans="3:31" x14ac:dyDescent="0.2">
      <c r="C218" s="6"/>
      <c r="D218" s="6"/>
      <c r="E218" s="8">
        <f t="shared" si="36"/>
        <v>0</v>
      </c>
      <c r="F218" s="8">
        <f t="shared" si="36"/>
        <v>0</v>
      </c>
      <c r="G218" s="8">
        <f t="shared" si="36"/>
        <v>0</v>
      </c>
      <c r="H218" s="8">
        <f t="shared" si="36"/>
        <v>0</v>
      </c>
      <c r="I218" s="8">
        <f t="shared" si="36"/>
        <v>0</v>
      </c>
      <c r="J218" s="8">
        <f t="shared" si="36"/>
        <v>0</v>
      </c>
      <c r="K218" s="8">
        <f t="shared" si="36"/>
        <v>0</v>
      </c>
      <c r="L218" s="8">
        <f t="shared" si="36"/>
        <v>0</v>
      </c>
      <c r="M218" s="8">
        <f t="shared" si="36"/>
        <v>0</v>
      </c>
      <c r="N218" s="8">
        <f t="shared" si="36"/>
        <v>0</v>
      </c>
      <c r="O218" s="8">
        <f t="shared" si="36"/>
        <v>0</v>
      </c>
      <c r="P218" s="8">
        <f t="shared" si="36"/>
        <v>0</v>
      </c>
      <c r="Q218" s="8">
        <f t="shared" si="36"/>
        <v>0</v>
      </c>
      <c r="R218" s="8">
        <f t="shared" si="36"/>
        <v>0</v>
      </c>
      <c r="S218" s="8">
        <f t="shared" si="36"/>
        <v>0</v>
      </c>
      <c r="T218" s="8">
        <f t="shared" si="36"/>
        <v>0</v>
      </c>
      <c r="U218" s="8">
        <f t="shared" si="36"/>
        <v>0</v>
      </c>
      <c r="V218" s="8">
        <f t="shared" si="36"/>
        <v>0</v>
      </c>
      <c r="W218" s="8">
        <f t="shared" si="36"/>
        <v>0</v>
      </c>
      <c r="X218" s="8">
        <f t="shared" si="36"/>
        <v>0</v>
      </c>
      <c r="Y218" s="8">
        <f t="shared" si="36"/>
        <v>0</v>
      </c>
      <c r="Z218" s="8">
        <f t="shared" si="36"/>
        <v>0</v>
      </c>
      <c r="AA218" s="8">
        <f t="shared" si="36"/>
        <v>0</v>
      </c>
      <c r="AB218" s="8">
        <f t="shared" si="36"/>
        <v>0</v>
      </c>
      <c r="AC218" s="8">
        <f t="shared" si="36"/>
        <v>0</v>
      </c>
      <c r="AD218" s="8">
        <f t="shared" si="36"/>
        <v>0</v>
      </c>
      <c r="AE218" s="36"/>
    </row>
    <row r="219" spans="3:31" x14ac:dyDescent="0.2">
      <c r="C219" s="6" t="s">
        <v>37</v>
      </c>
      <c r="D219" s="6" t="s">
        <v>125</v>
      </c>
      <c r="E219" s="8">
        <f t="shared" si="36"/>
        <v>0</v>
      </c>
      <c r="F219" s="8">
        <f t="shared" si="36"/>
        <v>0</v>
      </c>
      <c r="G219" s="8">
        <f t="shared" si="36"/>
        <v>34765.144615384626</v>
      </c>
      <c r="H219" s="8">
        <f t="shared" si="36"/>
        <v>69530.289230769253</v>
      </c>
      <c r="I219" s="8">
        <f t="shared" si="36"/>
        <v>104295.43384615386</v>
      </c>
      <c r="J219" s="8">
        <f t="shared" si="36"/>
        <v>139060.57846153851</v>
      </c>
      <c r="K219" s="8">
        <f t="shared" si="36"/>
        <v>173825.72307692308</v>
      </c>
      <c r="L219" s="8">
        <f t="shared" si="36"/>
        <v>173825.72307692308</v>
      </c>
      <c r="M219" s="8">
        <f t="shared" si="36"/>
        <v>173825.72307692308</v>
      </c>
      <c r="N219" s="8">
        <f t="shared" si="36"/>
        <v>173825.72307692308</v>
      </c>
      <c r="O219" s="8">
        <f t="shared" si="36"/>
        <v>173825.72307692308</v>
      </c>
      <c r="P219" s="8">
        <f t="shared" si="36"/>
        <v>173825.72307692308</v>
      </c>
      <c r="Q219" s="8">
        <f t="shared" si="36"/>
        <v>173825.72307692308</v>
      </c>
      <c r="R219" s="8">
        <f t="shared" si="36"/>
        <v>173825.72307692308</v>
      </c>
      <c r="S219" s="8">
        <f t="shared" si="36"/>
        <v>173825.72307692308</v>
      </c>
      <c r="T219" s="8">
        <f t="shared" si="36"/>
        <v>173825.72307692308</v>
      </c>
      <c r="U219" s="8">
        <f t="shared" si="36"/>
        <v>173825.72307692308</v>
      </c>
      <c r="V219" s="8">
        <f t="shared" si="36"/>
        <v>173825.72307692308</v>
      </c>
      <c r="W219" s="8">
        <f t="shared" si="36"/>
        <v>173825.72307692308</v>
      </c>
      <c r="X219" s="8">
        <f t="shared" si="36"/>
        <v>173825.72307692308</v>
      </c>
      <c r="Y219" s="8">
        <f t="shared" si="36"/>
        <v>173825.72307692308</v>
      </c>
      <c r="Z219" s="8">
        <f t="shared" si="36"/>
        <v>173825.72307692308</v>
      </c>
      <c r="AA219" s="8">
        <f t="shared" si="36"/>
        <v>173825.72307692308</v>
      </c>
      <c r="AB219" s="8">
        <f t="shared" si="36"/>
        <v>173825.72307692308</v>
      </c>
      <c r="AC219" s="8">
        <f t="shared" si="36"/>
        <v>173825.72307692308</v>
      </c>
      <c r="AD219" s="8">
        <f t="shared" si="36"/>
        <v>173825.72307692308</v>
      </c>
      <c r="AE219" s="36"/>
    </row>
    <row r="220" spans="3:31" x14ac:dyDescent="0.2">
      <c r="C220" s="6" t="s">
        <v>37</v>
      </c>
      <c r="D220" s="6" t="s">
        <v>123</v>
      </c>
      <c r="E220" s="8">
        <f t="shared" si="36"/>
        <v>0</v>
      </c>
      <c r="F220" s="8">
        <f t="shared" si="36"/>
        <v>0</v>
      </c>
      <c r="G220" s="8">
        <f t="shared" si="36"/>
        <v>52987.999999999993</v>
      </c>
      <c r="H220" s="8">
        <f t="shared" si="36"/>
        <v>105975.99999999999</v>
      </c>
      <c r="I220" s="8">
        <f t="shared" si="36"/>
        <v>158964.00000000003</v>
      </c>
      <c r="J220" s="8">
        <f t="shared" si="36"/>
        <v>211951.99999999997</v>
      </c>
      <c r="K220" s="8">
        <f t="shared" si="36"/>
        <v>264940</v>
      </c>
      <c r="L220" s="8">
        <f t="shared" si="36"/>
        <v>264940</v>
      </c>
      <c r="M220" s="8">
        <f t="shared" si="36"/>
        <v>264940</v>
      </c>
      <c r="N220" s="8">
        <f t="shared" si="36"/>
        <v>264940</v>
      </c>
      <c r="O220" s="8">
        <f t="shared" si="36"/>
        <v>264940</v>
      </c>
      <c r="P220" s="8">
        <f t="shared" si="36"/>
        <v>264940</v>
      </c>
      <c r="Q220" s="8">
        <f t="shared" si="36"/>
        <v>264940</v>
      </c>
      <c r="R220" s="8">
        <f t="shared" si="36"/>
        <v>264940</v>
      </c>
      <c r="S220" s="8">
        <f t="shared" si="36"/>
        <v>264940</v>
      </c>
      <c r="T220" s="8">
        <f t="shared" si="36"/>
        <v>264940</v>
      </c>
      <c r="U220" s="8">
        <f t="shared" si="36"/>
        <v>264940</v>
      </c>
      <c r="V220" s="8">
        <f t="shared" si="36"/>
        <v>264940</v>
      </c>
      <c r="W220" s="8">
        <f t="shared" si="36"/>
        <v>264940</v>
      </c>
      <c r="X220" s="8">
        <f t="shared" si="36"/>
        <v>264940</v>
      </c>
      <c r="Y220" s="8">
        <f t="shared" si="36"/>
        <v>264940</v>
      </c>
      <c r="Z220" s="8">
        <f t="shared" ref="Z220:AD220" si="37">$E$208*
(
Z188 * SUMIFS($I$129:$I$139,$C$129:$C$139,$D220,$D$129:$D$139,$E$207) * SUMIFS(Z$122:Z$124,$C$122:$C$124,$E$207) -
Z188 * SUMIFS($I$129:$I$139,$C$129:$C$139,$D220,$D$129:$D$139,$E$206) * SUMIFS(Z$122:Z$124,$C$122:$C$124,$E$206)
)</f>
        <v>264940</v>
      </c>
      <c r="AA220" s="8">
        <f t="shared" si="37"/>
        <v>264940</v>
      </c>
      <c r="AB220" s="8">
        <f t="shared" si="37"/>
        <v>264940</v>
      </c>
      <c r="AC220" s="8">
        <f t="shared" si="37"/>
        <v>264940</v>
      </c>
      <c r="AD220" s="8">
        <f t="shared" si="37"/>
        <v>264940</v>
      </c>
      <c r="AE220" s="36"/>
    </row>
    <row r="221" spans="3:31" x14ac:dyDescent="0.2">
      <c r="C221" s="6" t="s">
        <v>37</v>
      </c>
      <c r="D221" s="6" t="s">
        <v>124</v>
      </c>
      <c r="E221" s="8">
        <f t="shared" ref="E221:AD221" si="38">$E$208*
(
E189 * SUMIFS($I$129:$I$139,$C$129:$C$139,$D221,$D$129:$D$139,$E$207) * SUMIFS(E$122:E$124,$C$122:$C$124,$E$207) -
E189 * SUMIFS($I$129:$I$139,$C$129:$C$139,$D221,$D$129:$D$139,$E$206) * SUMIFS(E$122:E$124,$C$122:$C$124,$E$206)
)</f>
        <v>0</v>
      </c>
      <c r="F221" s="8">
        <f t="shared" si="38"/>
        <v>0</v>
      </c>
      <c r="G221" s="8">
        <f t="shared" si="38"/>
        <v>692919.99999999977</v>
      </c>
      <c r="H221" s="8">
        <f t="shared" si="38"/>
        <v>1385839.9999999995</v>
      </c>
      <c r="I221" s="8">
        <f t="shared" si="38"/>
        <v>2078760</v>
      </c>
      <c r="J221" s="8">
        <f t="shared" si="38"/>
        <v>2771679.9999999991</v>
      </c>
      <c r="K221" s="8">
        <f t="shared" si="38"/>
        <v>3464599.9999999991</v>
      </c>
      <c r="L221" s="8">
        <f t="shared" si="38"/>
        <v>3464599.9999999991</v>
      </c>
      <c r="M221" s="8">
        <f t="shared" si="38"/>
        <v>3464599.9999999991</v>
      </c>
      <c r="N221" s="8">
        <f t="shared" si="38"/>
        <v>3464599.9999999991</v>
      </c>
      <c r="O221" s="8">
        <f t="shared" si="38"/>
        <v>3464599.9999999991</v>
      </c>
      <c r="P221" s="8">
        <f t="shared" si="38"/>
        <v>3464599.9999999991</v>
      </c>
      <c r="Q221" s="8">
        <f t="shared" si="38"/>
        <v>3464599.9999999991</v>
      </c>
      <c r="R221" s="8">
        <f t="shared" si="38"/>
        <v>3464599.9999999991</v>
      </c>
      <c r="S221" s="8">
        <f t="shared" si="38"/>
        <v>3464599.9999999991</v>
      </c>
      <c r="T221" s="8">
        <f t="shared" si="38"/>
        <v>3464599.9999999991</v>
      </c>
      <c r="U221" s="8">
        <f t="shared" si="38"/>
        <v>3464599.9999999991</v>
      </c>
      <c r="V221" s="8">
        <f t="shared" si="38"/>
        <v>3464599.9999999991</v>
      </c>
      <c r="W221" s="8">
        <f t="shared" si="38"/>
        <v>3464599.9999999991</v>
      </c>
      <c r="X221" s="8">
        <f t="shared" si="38"/>
        <v>3464599.9999999991</v>
      </c>
      <c r="Y221" s="8">
        <f t="shared" si="38"/>
        <v>3464599.9999999991</v>
      </c>
      <c r="Z221" s="8">
        <f t="shared" si="38"/>
        <v>3464599.9999999991</v>
      </c>
      <c r="AA221" s="8">
        <f t="shared" si="38"/>
        <v>3464599.9999999991</v>
      </c>
      <c r="AB221" s="8">
        <f t="shared" si="38"/>
        <v>3464599.9999999991</v>
      </c>
      <c r="AC221" s="8">
        <f t="shared" si="38"/>
        <v>3464599.9999999991</v>
      </c>
      <c r="AD221" s="8">
        <f t="shared" si="38"/>
        <v>3464599.9999999991</v>
      </c>
      <c r="AE221" s="36"/>
    </row>
    <row r="223" spans="3:31" x14ac:dyDescent="0.2">
      <c r="I223" s="86"/>
    </row>
    <row r="224" spans="3:31" x14ac:dyDescent="0.2">
      <c r="C224" s="4"/>
      <c r="D224" s="4" t="s">
        <v>139</v>
      </c>
      <c r="E224" s="4">
        <v>2025</v>
      </c>
      <c r="F224" s="4">
        <f>E224+1</f>
        <v>2026</v>
      </c>
      <c r="G224" s="4">
        <f t="shared" ref="G224:AD224" si="39">F224+1</f>
        <v>2027</v>
      </c>
      <c r="H224" s="4">
        <f t="shared" si="39"/>
        <v>2028</v>
      </c>
      <c r="I224" s="4">
        <f t="shared" si="39"/>
        <v>2029</v>
      </c>
      <c r="J224" s="4">
        <f t="shared" si="39"/>
        <v>2030</v>
      </c>
      <c r="K224" s="4">
        <f t="shared" si="39"/>
        <v>2031</v>
      </c>
      <c r="L224" s="4">
        <f t="shared" si="39"/>
        <v>2032</v>
      </c>
      <c r="M224" s="4">
        <f t="shared" si="39"/>
        <v>2033</v>
      </c>
      <c r="N224" s="4">
        <f t="shared" si="39"/>
        <v>2034</v>
      </c>
      <c r="O224" s="4">
        <f t="shared" si="39"/>
        <v>2035</v>
      </c>
      <c r="P224" s="4">
        <f t="shared" si="39"/>
        <v>2036</v>
      </c>
      <c r="Q224" s="4">
        <f t="shared" si="39"/>
        <v>2037</v>
      </c>
      <c r="R224" s="4">
        <f t="shared" si="39"/>
        <v>2038</v>
      </c>
      <c r="S224" s="4">
        <f t="shared" si="39"/>
        <v>2039</v>
      </c>
      <c r="T224" s="4">
        <f t="shared" si="39"/>
        <v>2040</v>
      </c>
      <c r="U224" s="4">
        <f t="shared" si="39"/>
        <v>2041</v>
      </c>
      <c r="V224" s="4">
        <f t="shared" si="39"/>
        <v>2042</v>
      </c>
      <c r="W224" s="4">
        <f t="shared" si="39"/>
        <v>2043</v>
      </c>
      <c r="X224" s="4">
        <f t="shared" si="39"/>
        <v>2044</v>
      </c>
      <c r="Y224" s="4">
        <f t="shared" si="39"/>
        <v>2045</v>
      </c>
      <c r="Z224" s="4">
        <f t="shared" si="39"/>
        <v>2046</v>
      </c>
      <c r="AA224" s="4">
        <f t="shared" si="39"/>
        <v>2047</v>
      </c>
      <c r="AB224" s="4">
        <f t="shared" si="39"/>
        <v>2048</v>
      </c>
      <c r="AC224" s="4">
        <f t="shared" si="39"/>
        <v>2049</v>
      </c>
      <c r="AD224" s="4">
        <f t="shared" si="39"/>
        <v>2050</v>
      </c>
    </row>
    <row r="225" spans="1:30" x14ac:dyDescent="0.2">
      <c r="C225" s="6" t="s">
        <v>35</v>
      </c>
      <c r="D225" s="6" t="s">
        <v>125</v>
      </c>
      <c r="E225" s="8">
        <f t="shared" ref="E225:AD234" si="40">E211*E193</f>
        <v>0</v>
      </c>
      <c r="F225" s="8">
        <f t="shared" si="40"/>
        <v>0</v>
      </c>
      <c r="G225" s="8">
        <f t="shared" si="40"/>
        <v>252300.95095674734</v>
      </c>
      <c r="H225" s="8">
        <f>H211*H193</f>
        <v>504601.90191349469</v>
      </c>
      <c r="I225" s="8">
        <f t="shared" si="40"/>
        <v>756902.85287024197</v>
      </c>
      <c r="J225" s="8">
        <f t="shared" si="40"/>
        <v>1009203.8038269894</v>
      </c>
      <c r="K225" s="8">
        <f t="shared" si="40"/>
        <v>1261504.7547837368</v>
      </c>
      <c r="L225" s="8">
        <f t="shared" si="40"/>
        <v>1261504.7547837368</v>
      </c>
      <c r="M225" s="8">
        <f t="shared" si="40"/>
        <v>1261504.7547837368</v>
      </c>
      <c r="N225" s="8">
        <f t="shared" si="40"/>
        <v>1261504.7547837368</v>
      </c>
      <c r="O225" s="8">
        <f t="shared" si="40"/>
        <v>1261504.7547837368</v>
      </c>
      <c r="P225" s="8">
        <f t="shared" si="40"/>
        <v>1261504.7547837368</v>
      </c>
      <c r="Q225" s="8">
        <f t="shared" si="40"/>
        <v>1261504.7547837368</v>
      </c>
      <c r="R225" s="8">
        <f t="shared" si="40"/>
        <v>1261504.7547837368</v>
      </c>
      <c r="S225" s="8">
        <f t="shared" si="40"/>
        <v>1261504.7547837368</v>
      </c>
      <c r="T225" s="8">
        <f t="shared" si="40"/>
        <v>1261504.7547837368</v>
      </c>
      <c r="U225" s="8">
        <f t="shared" si="40"/>
        <v>1261504.7547837368</v>
      </c>
      <c r="V225" s="8">
        <f t="shared" si="40"/>
        <v>1261504.7547837368</v>
      </c>
      <c r="W225" s="8">
        <f t="shared" si="40"/>
        <v>1261504.7547837368</v>
      </c>
      <c r="X225" s="8">
        <f t="shared" si="40"/>
        <v>1261504.7547837368</v>
      </c>
      <c r="Y225" s="8">
        <f t="shared" si="40"/>
        <v>1261504.7547837368</v>
      </c>
      <c r="Z225" s="8">
        <f t="shared" si="40"/>
        <v>1261504.7547837368</v>
      </c>
      <c r="AA225" s="8">
        <f t="shared" si="40"/>
        <v>1261504.7547837368</v>
      </c>
      <c r="AB225" s="8">
        <f t="shared" si="40"/>
        <v>1261504.7547837368</v>
      </c>
      <c r="AC225" s="8">
        <f t="shared" si="40"/>
        <v>1261504.7547837368</v>
      </c>
      <c r="AD225" s="8">
        <f t="shared" si="40"/>
        <v>1261504.7547837368</v>
      </c>
    </row>
    <row r="226" spans="1:30" x14ac:dyDescent="0.2">
      <c r="C226" s="6" t="s">
        <v>35</v>
      </c>
      <c r="D226" s="6" t="s">
        <v>123</v>
      </c>
      <c r="E226" s="8">
        <f t="shared" si="40"/>
        <v>0</v>
      </c>
      <c r="F226" s="8">
        <f t="shared" si="40"/>
        <v>0</v>
      </c>
      <c r="G226" s="8">
        <f t="shared" si="40"/>
        <v>279570.29712429544</v>
      </c>
      <c r="H226" s="8">
        <f t="shared" si="40"/>
        <v>559140.59424859087</v>
      </c>
      <c r="I226" s="8">
        <f t="shared" si="40"/>
        <v>838710.89137288637</v>
      </c>
      <c r="J226" s="8">
        <f t="shared" si="40"/>
        <v>1118281.1884971817</v>
      </c>
      <c r="K226" s="8">
        <f t="shared" si="40"/>
        <v>1397851.485621477</v>
      </c>
      <c r="L226" s="8">
        <f t="shared" si="40"/>
        <v>1397851.485621477</v>
      </c>
      <c r="M226" s="8">
        <f t="shared" si="40"/>
        <v>1397851.485621477</v>
      </c>
      <c r="N226" s="8">
        <f t="shared" si="40"/>
        <v>1397851.485621477</v>
      </c>
      <c r="O226" s="8">
        <f t="shared" si="40"/>
        <v>1397851.485621477</v>
      </c>
      <c r="P226" s="8">
        <f t="shared" si="40"/>
        <v>1397851.485621477</v>
      </c>
      <c r="Q226" s="8">
        <f t="shared" si="40"/>
        <v>1397851.485621477</v>
      </c>
      <c r="R226" s="8">
        <f t="shared" si="40"/>
        <v>1397851.485621477</v>
      </c>
      <c r="S226" s="8">
        <f t="shared" si="40"/>
        <v>1397851.485621477</v>
      </c>
      <c r="T226" s="8">
        <f t="shared" si="40"/>
        <v>1397851.485621477</v>
      </c>
      <c r="U226" s="8">
        <f t="shared" si="40"/>
        <v>1397851.485621477</v>
      </c>
      <c r="V226" s="8">
        <f t="shared" si="40"/>
        <v>1397851.485621477</v>
      </c>
      <c r="W226" s="8">
        <f t="shared" si="40"/>
        <v>1397851.485621477</v>
      </c>
      <c r="X226" s="8">
        <f t="shared" si="40"/>
        <v>1397851.485621477</v>
      </c>
      <c r="Y226" s="8">
        <f t="shared" si="40"/>
        <v>1397851.485621477</v>
      </c>
      <c r="Z226" s="8">
        <f t="shared" si="40"/>
        <v>1397851.485621477</v>
      </c>
      <c r="AA226" s="8">
        <f t="shared" si="40"/>
        <v>1397851.485621477</v>
      </c>
      <c r="AB226" s="8">
        <f t="shared" si="40"/>
        <v>1397851.485621477</v>
      </c>
      <c r="AC226" s="8">
        <f t="shared" si="40"/>
        <v>1397851.485621477</v>
      </c>
      <c r="AD226" s="8">
        <f t="shared" si="40"/>
        <v>1397851.485621477</v>
      </c>
    </row>
    <row r="227" spans="1:30" x14ac:dyDescent="0.2">
      <c r="C227" s="6" t="s">
        <v>35</v>
      </c>
      <c r="D227" s="6" t="s">
        <v>124</v>
      </c>
      <c r="E227" s="8">
        <f t="shared" si="40"/>
        <v>0</v>
      </c>
      <c r="F227" s="8">
        <f t="shared" si="40"/>
        <v>0</v>
      </c>
      <c r="G227" s="8">
        <f t="shared" si="40"/>
        <v>341996.04081328656</v>
      </c>
      <c r="H227" s="8">
        <f t="shared" si="40"/>
        <v>683992.08162657311</v>
      </c>
      <c r="I227" s="8">
        <f t="shared" si="40"/>
        <v>1025988.1224398599</v>
      </c>
      <c r="J227" s="8">
        <f t="shared" si="40"/>
        <v>1367984.1632531462</v>
      </c>
      <c r="K227" s="8">
        <f t="shared" si="40"/>
        <v>1709980.2040664328</v>
      </c>
      <c r="L227" s="8">
        <f t="shared" si="40"/>
        <v>1709980.2040664328</v>
      </c>
      <c r="M227" s="8">
        <f t="shared" si="40"/>
        <v>1709980.2040664328</v>
      </c>
      <c r="N227" s="8">
        <f t="shared" si="40"/>
        <v>1709980.2040664328</v>
      </c>
      <c r="O227" s="8">
        <f t="shared" si="40"/>
        <v>1709980.2040664328</v>
      </c>
      <c r="P227" s="8">
        <f t="shared" si="40"/>
        <v>1709980.2040664328</v>
      </c>
      <c r="Q227" s="8">
        <f t="shared" si="40"/>
        <v>1709980.2040664328</v>
      </c>
      <c r="R227" s="8">
        <f t="shared" si="40"/>
        <v>1709980.2040664328</v>
      </c>
      <c r="S227" s="8">
        <f t="shared" si="40"/>
        <v>1709980.2040664328</v>
      </c>
      <c r="T227" s="8">
        <f t="shared" si="40"/>
        <v>1709980.2040664328</v>
      </c>
      <c r="U227" s="8">
        <f t="shared" si="40"/>
        <v>1709980.2040664328</v>
      </c>
      <c r="V227" s="8">
        <f t="shared" si="40"/>
        <v>1709980.2040664328</v>
      </c>
      <c r="W227" s="8">
        <f t="shared" si="40"/>
        <v>1709980.2040664328</v>
      </c>
      <c r="X227" s="8">
        <f t="shared" si="40"/>
        <v>1709980.2040664328</v>
      </c>
      <c r="Y227" s="8">
        <f t="shared" si="40"/>
        <v>1709980.2040664328</v>
      </c>
      <c r="Z227" s="8">
        <f t="shared" si="40"/>
        <v>1709980.2040664328</v>
      </c>
      <c r="AA227" s="8">
        <f t="shared" si="40"/>
        <v>1709980.2040664328</v>
      </c>
      <c r="AB227" s="8">
        <f t="shared" si="40"/>
        <v>1709980.2040664328</v>
      </c>
      <c r="AC227" s="8">
        <f t="shared" si="40"/>
        <v>1709980.2040664328</v>
      </c>
      <c r="AD227" s="8">
        <f t="shared" si="40"/>
        <v>1709980.2040664328</v>
      </c>
    </row>
    <row r="228" spans="1:30" x14ac:dyDescent="0.2">
      <c r="C228" s="6"/>
      <c r="D228" s="6"/>
      <c r="E228" s="8">
        <f t="shared" si="40"/>
        <v>0</v>
      </c>
      <c r="F228" s="8">
        <f t="shared" si="40"/>
        <v>0</v>
      </c>
      <c r="G228" s="8">
        <f t="shared" si="40"/>
        <v>0</v>
      </c>
      <c r="H228" s="8">
        <f t="shared" si="40"/>
        <v>0</v>
      </c>
      <c r="I228" s="8">
        <f t="shared" si="40"/>
        <v>0</v>
      </c>
      <c r="J228" s="8">
        <f t="shared" si="40"/>
        <v>0</v>
      </c>
      <c r="K228" s="8">
        <f t="shared" si="40"/>
        <v>0</v>
      </c>
      <c r="L228" s="8">
        <f t="shared" si="40"/>
        <v>0</v>
      </c>
      <c r="M228" s="8">
        <f t="shared" si="40"/>
        <v>0</v>
      </c>
      <c r="N228" s="8">
        <f t="shared" si="40"/>
        <v>0</v>
      </c>
      <c r="O228" s="8">
        <f t="shared" si="40"/>
        <v>0</v>
      </c>
      <c r="P228" s="8">
        <f t="shared" si="40"/>
        <v>0</v>
      </c>
      <c r="Q228" s="8">
        <f t="shared" si="40"/>
        <v>0</v>
      </c>
      <c r="R228" s="8">
        <f t="shared" si="40"/>
        <v>0</v>
      </c>
      <c r="S228" s="8">
        <f t="shared" si="40"/>
        <v>0</v>
      </c>
      <c r="T228" s="8">
        <f t="shared" si="40"/>
        <v>0</v>
      </c>
      <c r="U228" s="8">
        <f t="shared" si="40"/>
        <v>0</v>
      </c>
      <c r="V228" s="8">
        <f t="shared" si="40"/>
        <v>0</v>
      </c>
      <c r="W228" s="8">
        <f t="shared" si="40"/>
        <v>0</v>
      </c>
      <c r="X228" s="8">
        <f t="shared" si="40"/>
        <v>0</v>
      </c>
      <c r="Y228" s="8">
        <f t="shared" si="40"/>
        <v>0</v>
      </c>
      <c r="Z228" s="8">
        <f t="shared" si="40"/>
        <v>0</v>
      </c>
      <c r="AA228" s="8">
        <f t="shared" si="40"/>
        <v>0</v>
      </c>
      <c r="AB228" s="8">
        <f t="shared" si="40"/>
        <v>0</v>
      </c>
      <c r="AC228" s="8">
        <f t="shared" si="40"/>
        <v>0</v>
      </c>
      <c r="AD228" s="8">
        <f t="shared" si="40"/>
        <v>0</v>
      </c>
    </row>
    <row r="229" spans="1:30" x14ac:dyDescent="0.2">
      <c r="C229" s="6" t="s">
        <v>36</v>
      </c>
      <c r="D229" s="6" t="s">
        <v>125</v>
      </c>
      <c r="E229" s="8">
        <f t="shared" si="40"/>
        <v>0</v>
      </c>
      <c r="F229" s="8">
        <f t="shared" si="40"/>
        <v>0</v>
      </c>
      <c r="G229" s="8">
        <f t="shared" si="40"/>
        <v>32855.32161875115</v>
      </c>
      <c r="H229" s="8">
        <f t="shared" si="40"/>
        <v>65710.6432375023</v>
      </c>
      <c r="I229" s="8">
        <f t="shared" si="40"/>
        <v>98565.964856253442</v>
      </c>
      <c r="J229" s="8">
        <f t="shared" si="40"/>
        <v>131421.2864750046</v>
      </c>
      <c r="K229" s="8">
        <f t="shared" si="40"/>
        <v>164276.60809375573</v>
      </c>
      <c r="L229" s="8">
        <f t="shared" si="40"/>
        <v>164276.60809375573</v>
      </c>
      <c r="M229" s="8">
        <f t="shared" si="40"/>
        <v>164276.60809375573</v>
      </c>
      <c r="N229" s="8">
        <f t="shared" si="40"/>
        <v>164276.60809375573</v>
      </c>
      <c r="O229" s="8">
        <f t="shared" si="40"/>
        <v>164276.60809375573</v>
      </c>
      <c r="P229" s="8">
        <f t="shared" si="40"/>
        <v>164276.60809375573</v>
      </c>
      <c r="Q229" s="8">
        <f t="shared" si="40"/>
        <v>164276.60809375573</v>
      </c>
      <c r="R229" s="8">
        <f t="shared" si="40"/>
        <v>164276.60809375573</v>
      </c>
      <c r="S229" s="8">
        <f t="shared" si="40"/>
        <v>164276.60809375573</v>
      </c>
      <c r="T229" s="8">
        <f t="shared" si="40"/>
        <v>164276.60809375573</v>
      </c>
      <c r="U229" s="8">
        <f t="shared" si="40"/>
        <v>164276.60809375573</v>
      </c>
      <c r="V229" s="8">
        <f t="shared" si="40"/>
        <v>164276.60809375573</v>
      </c>
      <c r="W229" s="8">
        <f t="shared" si="40"/>
        <v>164276.60809375573</v>
      </c>
      <c r="X229" s="8">
        <f t="shared" si="40"/>
        <v>164276.60809375573</v>
      </c>
      <c r="Y229" s="8">
        <f t="shared" si="40"/>
        <v>164276.60809375573</v>
      </c>
      <c r="Z229" s="8">
        <f t="shared" si="40"/>
        <v>164276.60809375573</v>
      </c>
      <c r="AA229" s="8">
        <f t="shared" si="40"/>
        <v>164276.60809375573</v>
      </c>
      <c r="AB229" s="8">
        <f t="shared" si="40"/>
        <v>164276.60809375573</v>
      </c>
      <c r="AC229" s="8">
        <f t="shared" si="40"/>
        <v>164276.60809375573</v>
      </c>
      <c r="AD229" s="8">
        <f t="shared" si="40"/>
        <v>164276.60809375573</v>
      </c>
    </row>
    <row r="230" spans="1:30" x14ac:dyDescent="0.2">
      <c r="C230" s="6" t="s">
        <v>36</v>
      </c>
      <c r="D230" s="6" t="s">
        <v>123</v>
      </c>
      <c r="E230" s="8">
        <f t="shared" si="40"/>
        <v>0</v>
      </c>
      <c r="F230" s="8">
        <f t="shared" si="40"/>
        <v>0</v>
      </c>
      <c r="G230" s="8">
        <f t="shared" si="40"/>
        <v>44677.514785165818</v>
      </c>
      <c r="H230" s="8">
        <f t="shared" si="40"/>
        <v>89355.029570331637</v>
      </c>
      <c r="I230" s="8">
        <f t="shared" si="40"/>
        <v>134032.54435549749</v>
      </c>
      <c r="J230" s="8">
        <f t="shared" si="40"/>
        <v>178710.05914066327</v>
      </c>
      <c r="K230" s="8">
        <f t="shared" si="40"/>
        <v>223387.57392582911</v>
      </c>
      <c r="L230" s="8">
        <f t="shared" si="40"/>
        <v>223387.57392582911</v>
      </c>
      <c r="M230" s="8">
        <f t="shared" si="40"/>
        <v>223387.57392582911</v>
      </c>
      <c r="N230" s="8">
        <f t="shared" si="40"/>
        <v>223387.57392582911</v>
      </c>
      <c r="O230" s="8">
        <f t="shared" si="40"/>
        <v>223387.57392582911</v>
      </c>
      <c r="P230" s="8">
        <f t="shared" si="40"/>
        <v>223387.57392582911</v>
      </c>
      <c r="Q230" s="8">
        <f t="shared" si="40"/>
        <v>223387.57392582911</v>
      </c>
      <c r="R230" s="8">
        <f t="shared" si="40"/>
        <v>223387.57392582911</v>
      </c>
      <c r="S230" s="8">
        <f t="shared" si="40"/>
        <v>223387.57392582911</v>
      </c>
      <c r="T230" s="8">
        <f t="shared" si="40"/>
        <v>223387.57392582911</v>
      </c>
      <c r="U230" s="8">
        <f t="shared" si="40"/>
        <v>223387.57392582911</v>
      </c>
      <c r="V230" s="8">
        <f t="shared" si="40"/>
        <v>223387.57392582911</v>
      </c>
      <c r="W230" s="8">
        <f t="shared" si="40"/>
        <v>223387.57392582911</v>
      </c>
      <c r="X230" s="8">
        <f t="shared" si="40"/>
        <v>223387.57392582911</v>
      </c>
      <c r="Y230" s="8">
        <f t="shared" si="40"/>
        <v>223387.57392582911</v>
      </c>
      <c r="Z230" s="8">
        <f t="shared" si="40"/>
        <v>223387.57392582911</v>
      </c>
      <c r="AA230" s="8">
        <f t="shared" si="40"/>
        <v>223387.57392582911</v>
      </c>
      <c r="AB230" s="8">
        <f t="shared" si="40"/>
        <v>223387.57392582911</v>
      </c>
      <c r="AC230" s="8">
        <f t="shared" si="40"/>
        <v>223387.57392582911</v>
      </c>
      <c r="AD230" s="8">
        <f t="shared" si="40"/>
        <v>223387.57392582911</v>
      </c>
    </row>
    <row r="231" spans="1:30" x14ac:dyDescent="0.2">
      <c r="C231" s="6" t="s">
        <v>36</v>
      </c>
      <c r="D231" s="6" t="s">
        <v>124</v>
      </c>
      <c r="E231" s="8">
        <f t="shared" si="40"/>
        <v>0</v>
      </c>
      <c r="F231" s="8">
        <f t="shared" si="40"/>
        <v>0</v>
      </c>
      <c r="G231" s="8">
        <f t="shared" si="40"/>
        <v>521230.15886896936</v>
      </c>
      <c r="H231" s="8">
        <f t="shared" si="40"/>
        <v>1042460.3177379387</v>
      </c>
      <c r="I231" s="8">
        <f t="shared" si="40"/>
        <v>1563690.4766069085</v>
      </c>
      <c r="J231" s="8">
        <f t="shared" si="40"/>
        <v>2084920.6354758774</v>
      </c>
      <c r="K231" s="8">
        <f t="shared" si="40"/>
        <v>2606150.7943448471</v>
      </c>
      <c r="L231" s="8">
        <f t="shared" si="40"/>
        <v>2606150.7943448471</v>
      </c>
      <c r="M231" s="8">
        <f t="shared" si="40"/>
        <v>2606150.7943448471</v>
      </c>
      <c r="N231" s="8">
        <f t="shared" si="40"/>
        <v>2606150.7943448471</v>
      </c>
      <c r="O231" s="8">
        <f t="shared" si="40"/>
        <v>2606150.7943448471</v>
      </c>
      <c r="P231" s="8">
        <f t="shared" si="40"/>
        <v>2606150.7943448471</v>
      </c>
      <c r="Q231" s="8">
        <f t="shared" si="40"/>
        <v>2606150.7943448471</v>
      </c>
      <c r="R231" s="8">
        <f t="shared" si="40"/>
        <v>2606150.7943448471</v>
      </c>
      <c r="S231" s="8">
        <f t="shared" si="40"/>
        <v>2606150.7943448471</v>
      </c>
      <c r="T231" s="8">
        <f t="shared" si="40"/>
        <v>2606150.7943448471</v>
      </c>
      <c r="U231" s="8">
        <f t="shared" si="40"/>
        <v>2606150.7943448471</v>
      </c>
      <c r="V231" s="8">
        <f t="shared" si="40"/>
        <v>2606150.7943448471</v>
      </c>
      <c r="W231" s="8">
        <f t="shared" si="40"/>
        <v>2606150.7943448471</v>
      </c>
      <c r="X231" s="8">
        <f t="shared" si="40"/>
        <v>2606150.7943448471</v>
      </c>
      <c r="Y231" s="8">
        <f t="shared" si="40"/>
        <v>2606150.7943448471</v>
      </c>
      <c r="Z231" s="8">
        <f t="shared" si="40"/>
        <v>2606150.7943448471</v>
      </c>
      <c r="AA231" s="8">
        <f t="shared" si="40"/>
        <v>2606150.7943448471</v>
      </c>
      <c r="AB231" s="8">
        <f t="shared" si="40"/>
        <v>2606150.7943448471</v>
      </c>
      <c r="AC231" s="8">
        <f t="shared" si="40"/>
        <v>2606150.7943448471</v>
      </c>
      <c r="AD231" s="8">
        <f t="shared" si="40"/>
        <v>2606150.7943448471</v>
      </c>
    </row>
    <row r="232" spans="1:30" x14ac:dyDescent="0.2">
      <c r="C232" s="6"/>
      <c r="D232" s="6"/>
      <c r="E232" s="8">
        <f t="shared" si="40"/>
        <v>0</v>
      </c>
      <c r="F232" s="8">
        <f t="shared" si="40"/>
        <v>0</v>
      </c>
      <c r="G232" s="8">
        <f t="shared" si="40"/>
        <v>0</v>
      </c>
      <c r="H232" s="8">
        <f t="shared" si="40"/>
        <v>0</v>
      </c>
      <c r="I232" s="8">
        <f t="shared" si="40"/>
        <v>0</v>
      </c>
      <c r="J232" s="8">
        <f t="shared" si="40"/>
        <v>0</v>
      </c>
      <c r="K232" s="8">
        <f t="shared" si="40"/>
        <v>0</v>
      </c>
      <c r="L232" s="8">
        <f t="shared" si="40"/>
        <v>0</v>
      </c>
      <c r="M232" s="8">
        <f t="shared" si="40"/>
        <v>0</v>
      </c>
      <c r="N232" s="8">
        <f t="shared" si="40"/>
        <v>0</v>
      </c>
      <c r="O232" s="8">
        <f t="shared" si="40"/>
        <v>0</v>
      </c>
      <c r="P232" s="8">
        <f t="shared" si="40"/>
        <v>0</v>
      </c>
      <c r="Q232" s="8">
        <f t="shared" si="40"/>
        <v>0</v>
      </c>
      <c r="R232" s="8">
        <f t="shared" si="40"/>
        <v>0</v>
      </c>
      <c r="S232" s="8">
        <f t="shared" si="40"/>
        <v>0</v>
      </c>
      <c r="T232" s="8">
        <f t="shared" si="40"/>
        <v>0</v>
      </c>
      <c r="U232" s="8">
        <f t="shared" si="40"/>
        <v>0</v>
      </c>
      <c r="V232" s="8">
        <f t="shared" si="40"/>
        <v>0</v>
      </c>
      <c r="W232" s="8">
        <f t="shared" si="40"/>
        <v>0</v>
      </c>
      <c r="X232" s="8">
        <f t="shared" si="40"/>
        <v>0</v>
      </c>
      <c r="Y232" s="8">
        <f t="shared" si="40"/>
        <v>0</v>
      </c>
      <c r="Z232" s="8">
        <f t="shared" si="40"/>
        <v>0</v>
      </c>
      <c r="AA232" s="8">
        <f t="shared" si="40"/>
        <v>0</v>
      </c>
      <c r="AB232" s="8">
        <f t="shared" si="40"/>
        <v>0</v>
      </c>
      <c r="AC232" s="8">
        <f t="shared" si="40"/>
        <v>0</v>
      </c>
      <c r="AD232" s="8">
        <f t="shared" si="40"/>
        <v>0</v>
      </c>
    </row>
    <row r="233" spans="1:30" x14ac:dyDescent="0.2">
      <c r="C233" s="6" t="s">
        <v>37</v>
      </c>
      <c r="D233" s="6" t="s">
        <v>125</v>
      </c>
      <c r="E233" s="8">
        <f t="shared" si="40"/>
        <v>0</v>
      </c>
      <c r="F233" s="8">
        <f t="shared" si="40"/>
        <v>0</v>
      </c>
      <c r="G233" s="8">
        <f t="shared" si="40"/>
        <v>32855.32161875115</v>
      </c>
      <c r="H233" s="8">
        <f t="shared" si="40"/>
        <v>65710.6432375023</v>
      </c>
      <c r="I233" s="8">
        <f t="shared" si="40"/>
        <v>98565.964856253442</v>
      </c>
      <c r="J233" s="8">
        <f t="shared" si="40"/>
        <v>131421.2864750046</v>
      </c>
      <c r="K233" s="8">
        <f t="shared" si="40"/>
        <v>164276.60809375573</v>
      </c>
      <c r="L233" s="8">
        <f t="shared" si="40"/>
        <v>164276.60809375573</v>
      </c>
      <c r="M233" s="8">
        <f t="shared" si="40"/>
        <v>164276.60809375573</v>
      </c>
      <c r="N233" s="8">
        <f t="shared" si="40"/>
        <v>164276.60809375573</v>
      </c>
      <c r="O233" s="8">
        <f t="shared" si="40"/>
        <v>164276.60809375573</v>
      </c>
      <c r="P233" s="8">
        <f t="shared" si="40"/>
        <v>164276.60809375573</v>
      </c>
      <c r="Q233" s="8">
        <f t="shared" si="40"/>
        <v>164276.60809375573</v>
      </c>
      <c r="R233" s="8">
        <f t="shared" si="40"/>
        <v>164276.60809375573</v>
      </c>
      <c r="S233" s="8">
        <f t="shared" si="40"/>
        <v>164276.60809375573</v>
      </c>
      <c r="T233" s="8">
        <f t="shared" si="40"/>
        <v>164276.60809375573</v>
      </c>
      <c r="U233" s="8">
        <f t="shared" si="40"/>
        <v>164276.60809375573</v>
      </c>
      <c r="V233" s="8">
        <f t="shared" si="40"/>
        <v>164276.60809375573</v>
      </c>
      <c r="W233" s="8">
        <f t="shared" si="40"/>
        <v>164276.60809375573</v>
      </c>
      <c r="X233" s="8">
        <f t="shared" si="40"/>
        <v>164276.60809375573</v>
      </c>
      <c r="Y233" s="8">
        <f t="shared" si="40"/>
        <v>164276.60809375573</v>
      </c>
      <c r="Z233" s="8">
        <f t="shared" si="40"/>
        <v>164276.60809375573</v>
      </c>
      <c r="AA233" s="8">
        <f t="shared" si="40"/>
        <v>164276.60809375573</v>
      </c>
      <c r="AB233" s="8">
        <f t="shared" si="40"/>
        <v>164276.60809375573</v>
      </c>
      <c r="AC233" s="8">
        <f t="shared" si="40"/>
        <v>164276.60809375573</v>
      </c>
      <c r="AD233" s="8">
        <f t="shared" si="40"/>
        <v>164276.60809375573</v>
      </c>
    </row>
    <row r="234" spans="1:30" x14ac:dyDescent="0.2">
      <c r="C234" s="6" t="s">
        <v>37</v>
      </c>
      <c r="D234" s="6" t="s">
        <v>123</v>
      </c>
      <c r="E234" s="8">
        <f t="shared" si="40"/>
        <v>0</v>
      </c>
      <c r="F234" s="8">
        <f t="shared" si="40"/>
        <v>0</v>
      </c>
      <c r="G234" s="8">
        <f t="shared" si="40"/>
        <v>44677.514785165818</v>
      </c>
      <c r="H234" s="8">
        <f t="shared" si="40"/>
        <v>89355.029570331637</v>
      </c>
      <c r="I234" s="8">
        <f t="shared" si="40"/>
        <v>134032.54435549749</v>
      </c>
      <c r="J234" s="8">
        <f t="shared" si="40"/>
        <v>178710.05914066327</v>
      </c>
      <c r="K234" s="8">
        <f t="shared" si="40"/>
        <v>223387.57392582911</v>
      </c>
      <c r="L234" s="8">
        <f t="shared" si="40"/>
        <v>223387.57392582911</v>
      </c>
      <c r="M234" s="8">
        <f t="shared" si="40"/>
        <v>223387.57392582911</v>
      </c>
      <c r="N234" s="8">
        <f t="shared" si="40"/>
        <v>223387.57392582911</v>
      </c>
      <c r="O234" s="8">
        <f t="shared" si="40"/>
        <v>223387.57392582911</v>
      </c>
      <c r="P234" s="8">
        <f t="shared" si="40"/>
        <v>223387.57392582911</v>
      </c>
      <c r="Q234" s="8">
        <f t="shared" si="40"/>
        <v>223387.57392582911</v>
      </c>
      <c r="R234" s="8">
        <f t="shared" si="40"/>
        <v>223387.57392582911</v>
      </c>
      <c r="S234" s="8">
        <f t="shared" si="40"/>
        <v>223387.57392582911</v>
      </c>
      <c r="T234" s="8">
        <f t="shared" si="40"/>
        <v>223387.57392582911</v>
      </c>
      <c r="U234" s="8">
        <f t="shared" si="40"/>
        <v>223387.57392582911</v>
      </c>
      <c r="V234" s="8">
        <f t="shared" si="40"/>
        <v>223387.57392582911</v>
      </c>
      <c r="W234" s="8">
        <f t="shared" si="40"/>
        <v>223387.57392582911</v>
      </c>
      <c r="X234" s="8">
        <f t="shared" si="40"/>
        <v>223387.57392582911</v>
      </c>
      <c r="Y234" s="8">
        <f t="shared" si="40"/>
        <v>223387.57392582911</v>
      </c>
      <c r="Z234" s="8">
        <f t="shared" ref="Z234:AD234" si="41">Z220*Z202</f>
        <v>223387.57392582911</v>
      </c>
      <c r="AA234" s="8">
        <f t="shared" si="41"/>
        <v>223387.57392582911</v>
      </c>
      <c r="AB234" s="8">
        <f t="shared" si="41"/>
        <v>223387.57392582911</v>
      </c>
      <c r="AC234" s="8">
        <f t="shared" si="41"/>
        <v>223387.57392582911</v>
      </c>
      <c r="AD234" s="8">
        <f t="shared" si="41"/>
        <v>223387.57392582911</v>
      </c>
    </row>
    <row r="235" spans="1:30" x14ac:dyDescent="0.2">
      <c r="C235" s="6" t="s">
        <v>37</v>
      </c>
      <c r="D235" s="6" t="s">
        <v>124</v>
      </c>
      <c r="E235" s="8">
        <f t="shared" ref="E235:AD235" si="42">E221*E203</f>
        <v>0</v>
      </c>
      <c r="F235" s="8">
        <f t="shared" si="42"/>
        <v>0</v>
      </c>
      <c r="G235" s="8">
        <f t="shared" si="42"/>
        <v>521230.15886896936</v>
      </c>
      <c r="H235" s="8">
        <f t="shared" si="42"/>
        <v>1042460.3177379387</v>
      </c>
      <c r="I235" s="8">
        <f t="shared" si="42"/>
        <v>1563690.4766069085</v>
      </c>
      <c r="J235" s="8">
        <f t="shared" si="42"/>
        <v>2084920.6354758774</v>
      </c>
      <c r="K235" s="8">
        <f t="shared" si="42"/>
        <v>2606150.7943448471</v>
      </c>
      <c r="L235" s="8">
        <f t="shared" si="42"/>
        <v>2606150.7943448471</v>
      </c>
      <c r="M235" s="8">
        <f t="shared" si="42"/>
        <v>2606150.7943448471</v>
      </c>
      <c r="N235" s="8">
        <f t="shared" si="42"/>
        <v>2606150.7943448471</v>
      </c>
      <c r="O235" s="8">
        <f t="shared" si="42"/>
        <v>2606150.7943448471</v>
      </c>
      <c r="P235" s="8">
        <f t="shared" si="42"/>
        <v>2606150.7943448471</v>
      </c>
      <c r="Q235" s="8">
        <f t="shared" si="42"/>
        <v>2606150.7943448471</v>
      </c>
      <c r="R235" s="8">
        <f t="shared" si="42"/>
        <v>2606150.7943448471</v>
      </c>
      <c r="S235" s="8">
        <f t="shared" si="42"/>
        <v>2606150.7943448471</v>
      </c>
      <c r="T235" s="8">
        <f t="shared" si="42"/>
        <v>2606150.7943448471</v>
      </c>
      <c r="U235" s="8">
        <f t="shared" si="42"/>
        <v>2606150.7943448471</v>
      </c>
      <c r="V235" s="8">
        <f t="shared" si="42"/>
        <v>2606150.7943448471</v>
      </c>
      <c r="W235" s="8">
        <f t="shared" si="42"/>
        <v>2606150.7943448471</v>
      </c>
      <c r="X235" s="8">
        <f t="shared" si="42"/>
        <v>2606150.7943448471</v>
      </c>
      <c r="Y235" s="8">
        <f t="shared" si="42"/>
        <v>2606150.7943448471</v>
      </c>
      <c r="Z235" s="8">
        <f t="shared" si="42"/>
        <v>2606150.7943448471</v>
      </c>
      <c r="AA235" s="8">
        <f t="shared" si="42"/>
        <v>2606150.7943448471</v>
      </c>
      <c r="AB235" s="8">
        <f t="shared" si="42"/>
        <v>2606150.7943448471</v>
      </c>
      <c r="AC235" s="8">
        <f t="shared" si="42"/>
        <v>2606150.7943448471</v>
      </c>
      <c r="AD235" s="8">
        <f t="shared" si="42"/>
        <v>2606150.7943448471</v>
      </c>
    </row>
    <row r="236" spans="1:30" x14ac:dyDescent="0.2">
      <c r="I236" s="86"/>
    </row>
    <row r="237" spans="1:30" x14ac:dyDescent="0.2">
      <c r="I237" s="86"/>
    </row>
    <row r="238" spans="1:30" x14ac:dyDescent="0.2">
      <c r="A238" s="4" t="s">
        <v>140</v>
      </c>
      <c r="B238" s="4" t="s">
        <v>43</v>
      </c>
      <c r="C238" s="4" t="s">
        <v>141</v>
      </c>
      <c r="D238" s="4" t="s">
        <v>142</v>
      </c>
      <c r="E238" s="4">
        <v>2025</v>
      </c>
      <c r="F238" s="4">
        <f>E238+1</f>
        <v>2026</v>
      </c>
      <c r="G238" s="4">
        <f t="shared" ref="G238:AD238" si="43">F238+1</f>
        <v>2027</v>
      </c>
      <c r="H238" s="4">
        <f t="shared" si="43"/>
        <v>2028</v>
      </c>
      <c r="I238" s="4">
        <f t="shared" si="43"/>
        <v>2029</v>
      </c>
      <c r="J238" s="4">
        <f t="shared" si="43"/>
        <v>2030</v>
      </c>
      <c r="K238" s="4">
        <f t="shared" si="43"/>
        <v>2031</v>
      </c>
      <c r="L238" s="4">
        <f t="shared" si="43"/>
        <v>2032</v>
      </c>
      <c r="M238" s="4">
        <f t="shared" si="43"/>
        <v>2033</v>
      </c>
      <c r="N238" s="4">
        <f t="shared" si="43"/>
        <v>2034</v>
      </c>
      <c r="O238" s="4">
        <f t="shared" si="43"/>
        <v>2035</v>
      </c>
      <c r="P238" s="4">
        <f t="shared" si="43"/>
        <v>2036</v>
      </c>
      <c r="Q238" s="4">
        <f t="shared" si="43"/>
        <v>2037</v>
      </c>
      <c r="R238" s="4">
        <f t="shared" si="43"/>
        <v>2038</v>
      </c>
      <c r="S238" s="4">
        <f t="shared" si="43"/>
        <v>2039</v>
      </c>
      <c r="T238" s="4">
        <f t="shared" si="43"/>
        <v>2040</v>
      </c>
      <c r="U238" s="4">
        <f t="shared" si="43"/>
        <v>2041</v>
      </c>
      <c r="V238" s="4">
        <f t="shared" si="43"/>
        <v>2042</v>
      </c>
      <c r="W238" s="4">
        <f t="shared" si="43"/>
        <v>2043</v>
      </c>
      <c r="X238" s="4">
        <f t="shared" si="43"/>
        <v>2044</v>
      </c>
      <c r="Y238" s="4">
        <f t="shared" si="43"/>
        <v>2045</v>
      </c>
      <c r="Z238" s="4">
        <f t="shared" si="43"/>
        <v>2046</v>
      </c>
      <c r="AA238" s="4">
        <f t="shared" si="43"/>
        <v>2047</v>
      </c>
      <c r="AB238" s="4">
        <f t="shared" si="43"/>
        <v>2048</v>
      </c>
      <c r="AC238" s="4">
        <f t="shared" si="43"/>
        <v>2049</v>
      </c>
      <c r="AD238" s="4">
        <f t="shared" si="43"/>
        <v>2050</v>
      </c>
    </row>
    <row r="239" spans="1:30" x14ac:dyDescent="0.2">
      <c r="A239" s="15">
        <f>1</f>
        <v>1</v>
      </c>
      <c r="B239" s="6" t="s">
        <v>46</v>
      </c>
      <c r="C239" s="6" t="s">
        <v>35</v>
      </c>
      <c r="D239" s="6" t="s">
        <v>125</v>
      </c>
      <c r="E239" s="99" cm="1">
        <f t="array" ref="E239">$A239 * $E$108 * (
(
SUMIFS(E$179:E$189,$C$179:$C$189,$C239,$D$179:$D$189,$D239)*
SUMIFS(E$193:E$203,$C$193:$C$203,$C239,$D$193:$D$203,$D239)*
SUMPRODUCT($D$147:$N$152*($D$146:$N$146=$E$207)*($D$145:$N$145=$D239)*($C$147:$C$152=$B239))
) -
(
SUMIFS(E$179:E$189,$C$179:$C$189,$C239,$D$179:$D$189,$D239)*
SUMIFS(E$193:E$203,$C$193:$C$203,$C239,$D$193:$D$203,$D239)*
SUMPRODUCT($D$147:$N$152*($D$146:$N$146=$E$206)*($D$145:$N$145=$D239)*($C$147:$C$152=$B239))
)
)</f>
        <v>0</v>
      </c>
      <c r="F239" s="99" cm="1">
        <f t="array" ref="F239">$A239 * $E$108 * (
(
SUMIFS(F$179:F$189,$C$179:$C$189,$C239,$D$179:$D$189,$D239)*
SUMIFS(F$193:F$203,$C$193:$C$203,$C239,$D$193:$D$203,$D239)*
SUMPRODUCT($D$147:$N$152*($D$146:$N$146=$E$207)*($D$145:$N$145=$D239)*($C$147:$C$152=$B239))
) -
(
SUMIFS(F$179:F$189,$C$179:$C$189,$C239,$D$179:$D$189,$D239)*
SUMIFS(F$193:F$203,$C$193:$C$203,$C239,$D$193:$D$203,$D239)*
SUMPRODUCT($D$147:$N$152*($D$146:$N$146=$E$206)*($D$145:$N$145=$D239)*($C$147:$C$152=$B239))
)
)</f>
        <v>0</v>
      </c>
      <c r="G239" s="99" cm="1">
        <f t="array" ref="G239">$A239 * $E$108 * (
(
SUMIFS(G$179:G$189,$C$179:$C$189,$C239,$D$179:$D$189,$D239)*
SUMIFS(G$193:G$203,$C$193:$C$203,$C239,$D$193:$D$203,$D239)*
SUMPRODUCT($D$147:$N$152*($D$146:$N$146=$E$207)*($D$145:$N$145=$D239)*($C$147:$C$152=$B239))
) -
(
SUMIFS(G$179:G$189,$C$179:$C$189,$C239,$D$179:$D$189,$D239)*
SUMIFS(G$193:G$203,$C$193:$C$203,$C239,$D$193:$D$203,$D239)*
SUMPRODUCT($D$147:$N$152*($D$146:$N$146=$E$206)*($D$145:$N$145=$D239)*($C$147:$C$152=$B239))
)
)</f>
        <v>153.50931564994349</v>
      </c>
      <c r="H239" s="99" cm="1">
        <f t="array" ref="H239">$A239 * $E$108 * (
(
SUMIFS(H$179:H$189,$C$179:$C$189,$C239,$D$179:$D$189,$D239)*
SUMIFS(H$193:H$203,$C$193:$C$203,$C239,$D$193:$D$203,$D239)*
SUMPRODUCT($D$147:$N$152*($D$146:$N$146=$E$207)*($D$145:$N$145=$D239)*($C$147:$C$152=$B239))
) -
(
SUMIFS(H$179:H$189,$C$179:$C$189,$C239,$D$179:$D$189,$D239)*
SUMIFS(H$193:H$203,$C$193:$C$203,$C239,$D$193:$D$203,$D239)*
SUMPRODUCT($D$147:$N$152*($D$146:$N$146=$E$206)*($D$145:$N$145=$D239)*($C$147:$C$152=$B239))
)
)</f>
        <v>307.01863129988698</v>
      </c>
      <c r="I239" s="99" cm="1">
        <f t="array" ref="I239">$A239 * $E$108 * (
(
SUMIFS(I$179:I$189,$C$179:$C$189,$C239,$D$179:$D$189,$D239)*
SUMIFS(I$193:I$203,$C$193:$C$203,$C239,$D$193:$D$203,$D239)*
SUMPRODUCT($D$147:$N$152*($D$146:$N$146=$E$207)*($D$145:$N$145=$D239)*($C$147:$C$152=$B239))
) -
(
SUMIFS(I$179:I$189,$C$179:$C$189,$C239,$D$179:$D$189,$D239)*
SUMIFS(I$193:I$203,$C$193:$C$203,$C239,$D$193:$D$203,$D239)*
SUMPRODUCT($D$147:$N$152*($D$146:$N$146=$E$206)*($D$145:$N$145=$D239)*($C$147:$C$152=$B239))
)
)</f>
        <v>460.52794694983049</v>
      </c>
      <c r="J239" s="99" cm="1">
        <f t="array" ref="J239">$A239 * $E$108 * (
(
SUMIFS(J$179:J$189,$C$179:$C$189,$C239,$D$179:$D$189,$D239)*
SUMIFS(J$193:J$203,$C$193:$C$203,$C239,$D$193:$D$203,$D239)*
SUMPRODUCT($D$147:$N$152*($D$146:$N$146=$E$207)*($D$145:$N$145=$D239)*($C$147:$C$152=$B239))
) -
(
SUMIFS(J$179:J$189,$C$179:$C$189,$C239,$D$179:$D$189,$D239)*
SUMIFS(J$193:J$203,$C$193:$C$203,$C239,$D$193:$D$203,$D239)*
SUMPRODUCT($D$147:$N$152*($D$146:$N$146=$E$206)*($D$145:$N$145=$D239)*($C$147:$C$152=$B239))
)
)</f>
        <v>614.03726259977395</v>
      </c>
      <c r="K239" s="99" cm="1">
        <f t="array" ref="K239">$A239 * $E$108 * (
(
SUMIFS(K$179:K$189,$C$179:$C$189,$C239,$D$179:$D$189,$D239)*
SUMIFS(K$193:K$203,$C$193:$C$203,$C239,$D$193:$D$203,$D239)*
SUMPRODUCT($D$147:$N$152*($D$146:$N$146=$E$207)*($D$145:$N$145=$D239)*($C$147:$C$152=$B239))
) -
(
SUMIFS(K$179:K$189,$C$179:$C$189,$C239,$D$179:$D$189,$D239)*
SUMIFS(K$193:K$203,$C$193:$C$203,$C239,$D$193:$D$203,$D239)*
SUMPRODUCT($D$147:$N$152*($D$146:$N$146=$E$206)*($D$145:$N$145=$D239)*($C$147:$C$152=$B239))
)
)</f>
        <v>767.54657824971741</v>
      </c>
      <c r="L239" s="99" cm="1">
        <f t="array" ref="L239">$A239 * $E$108 * (
(
SUMIFS(L$179:L$189,$C$179:$C$189,$C239,$D$179:$D$189,$D239)*
SUMIFS(L$193:L$203,$C$193:$C$203,$C239,$D$193:$D$203,$D239)*
SUMPRODUCT($D$147:$N$152*($D$146:$N$146=$E$207)*($D$145:$N$145=$D239)*($C$147:$C$152=$B239))
) -
(
SUMIFS(L$179:L$189,$C$179:$C$189,$C239,$D$179:$D$189,$D239)*
SUMIFS(L$193:L$203,$C$193:$C$203,$C239,$D$193:$D$203,$D239)*
SUMPRODUCT($D$147:$N$152*($D$146:$N$146=$E$206)*($D$145:$N$145=$D239)*($C$147:$C$152=$B239))
)
)</f>
        <v>767.54657824971741</v>
      </c>
      <c r="M239" s="99" cm="1">
        <f t="array" ref="M239">$A239 * $E$108 * (
(
SUMIFS(M$179:M$189,$C$179:$C$189,$C239,$D$179:$D$189,$D239)*
SUMIFS(M$193:M$203,$C$193:$C$203,$C239,$D$193:$D$203,$D239)*
SUMPRODUCT($D$147:$N$152*($D$146:$N$146=$E$207)*($D$145:$N$145=$D239)*($C$147:$C$152=$B239))
) -
(
SUMIFS(M$179:M$189,$C$179:$C$189,$C239,$D$179:$D$189,$D239)*
SUMIFS(M$193:M$203,$C$193:$C$203,$C239,$D$193:$D$203,$D239)*
SUMPRODUCT($D$147:$N$152*($D$146:$N$146=$E$206)*($D$145:$N$145=$D239)*($C$147:$C$152=$B239))
)
)</f>
        <v>767.54657824971741</v>
      </c>
      <c r="N239" s="99" cm="1">
        <f t="array" ref="N239">$A239 * $E$108 * (
(
SUMIFS(N$179:N$189,$C$179:$C$189,$C239,$D$179:$D$189,$D239)*
SUMIFS(N$193:N$203,$C$193:$C$203,$C239,$D$193:$D$203,$D239)*
SUMPRODUCT($D$147:$N$152*($D$146:$N$146=$E$207)*($D$145:$N$145=$D239)*($C$147:$C$152=$B239))
) -
(
SUMIFS(N$179:N$189,$C$179:$C$189,$C239,$D$179:$D$189,$D239)*
SUMIFS(N$193:N$203,$C$193:$C$203,$C239,$D$193:$D$203,$D239)*
SUMPRODUCT($D$147:$N$152*($D$146:$N$146=$E$206)*($D$145:$N$145=$D239)*($C$147:$C$152=$B239))
)
)</f>
        <v>767.54657824971741</v>
      </c>
      <c r="O239" s="99" cm="1">
        <f t="array" ref="O239">$A239 * $E$108 * (
(
SUMIFS(O$179:O$189,$C$179:$C$189,$C239,$D$179:$D$189,$D239)*
SUMIFS(O$193:O$203,$C$193:$C$203,$C239,$D$193:$D$203,$D239)*
SUMPRODUCT($D$147:$N$152*($D$146:$N$146=$E$207)*($D$145:$N$145=$D239)*($C$147:$C$152=$B239))
) -
(
SUMIFS(O$179:O$189,$C$179:$C$189,$C239,$D$179:$D$189,$D239)*
SUMIFS(O$193:O$203,$C$193:$C$203,$C239,$D$193:$D$203,$D239)*
SUMPRODUCT($D$147:$N$152*($D$146:$N$146=$E$206)*($D$145:$N$145=$D239)*($C$147:$C$152=$B239))
)
)</f>
        <v>767.54657824971741</v>
      </c>
      <c r="P239" s="99" cm="1">
        <f t="array" ref="P239">$A239 * $E$108 * (
(
SUMIFS(P$179:P$189,$C$179:$C$189,$C239,$D$179:$D$189,$D239)*
SUMIFS(P$193:P$203,$C$193:$C$203,$C239,$D$193:$D$203,$D239)*
SUMPRODUCT($D$147:$N$152*($D$146:$N$146=$E$207)*($D$145:$N$145=$D239)*($C$147:$C$152=$B239))
) -
(
SUMIFS(P$179:P$189,$C$179:$C$189,$C239,$D$179:$D$189,$D239)*
SUMIFS(P$193:P$203,$C$193:$C$203,$C239,$D$193:$D$203,$D239)*
SUMPRODUCT($D$147:$N$152*($D$146:$N$146=$E$206)*($D$145:$N$145=$D239)*($C$147:$C$152=$B239))
)
)</f>
        <v>767.54657824971741</v>
      </c>
      <c r="Q239" s="99" cm="1">
        <f t="array" ref="Q239">$A239 * $E$108 * (
(
SUMIFS(Q$179:Q$189,$C$179:$C$189,$C239,$D$179:$D$189,$D239)*
SUMIFS(Q$193:Q$203,$C$193:$C$203,$C239,$D$193:$D$203,$D239)*
SUMPRODUCT($D$147:$N$152*($D$146:$N$146=$E$207)*($D$145:$N$145=$D239)*($C$147:$C$152=$B239))
) -
(
SUMIFS(Q$179:Q$189,$C$179:$C$189,$C239,$D$179:$D$189,$D239)*
SUMIFS(Q$193:Q$203,$C$193:$C$203,$C239,$D$193:$D$203,$D239)*
SUMPRODUCT($D$147:$N$152*($D$146:$N$146=$E$206)*($D$145:$N$145=$D239)*($C$147:$C$152=$B239))
)
)</f>
        <v>767.54657824971741</v>
      </c>
      <c r="R239" s="99" cm="1">
        <f t="array" ref="R239">$A239 * $E$108 * (
(
SUMIFS(R$179:R$189,$C$179:$C$189,$C239,$D$179:$D$189,$D239)*
SUMIFS(R$193:R$203,$C$193:$C$203,$C239,$D$193:$D$203,$D239)*
SUMPRODUCT($D$147:$N$152*($D$146:$N$146=$E$207)*($D$145:$N$145=$D239)*($C$147:$C$152=$B239))
) -
(
SUMIFS(R$179:R$189,$C$179:$C$189,$C239,$D$179:$D$189,$D239)*
SUMIFS(R$193:R$203,$C$193:$C$203,$C239,$D$193:$D$203,$D239)*
SUMPRODUCT($D$147:$N$152*($D$146:$N$146=$E$206)*($D$145:$N$145=$D239)*($C$147:$C$152=$B239))
)
)</f>
        <v>767.54657824971741</v>
      </c>
      <c r="S239" s="99" cm="1">
        <f t="array" ref="S239">$A239 * $E$108 * (
(
SUMIFS(S$179:S$189,$C$179:$C$189,$C239,$D$179:$D$189,$D239)*
SUMIFS(S$193:S$203,$C$193:$C$203,$C239,$D$193:$D$203,$D239)*
SUMPRODUCT($D$147:$N$152*($D$146:$N$146=$E$207)*($D$145:$N$145=$D239)*($C$147:$C$152=$B239))
) -
(
SUMIFS(S$179:S$189,$C$179:$C$189,$C239,$D$179:$D$189,$D239)*
SUMIFS(S$193:S$203,$C$193:$C$203,$C239,$D$193:$D$203,$D239)*
SUMPRODUCT($D$147:$N$152*($D$146:$N$146=$E$206)*($D$145:$N$145=$D239)*($C$147:$C$152=$B239))
)
)</f>
        <v>767.54657824971741</v>
      </c>
      <c r="T239" s="99" cm="1">
        <f t="array" ref="T239">$A239 * $E$108 * (
(
SUMIFS(T$179:T$189,$C$179:$C$189,$C239,$D$179:$D$189,$D239)*
SUMIFS(T$193:T$203,$C$193:$C$203,$C239,$D$193:$D$203,$D239)*
SUMPRODUCT($D$147:$N$152*($D$146:$N$146=$E$207)*($D$145:$N$145=$D239)*($C$147:$C$152=$B239))
) -
(
SUMIFS(T$179:T$189,$C$179:$C$189,$C239,$D$179:$D$189,$D239)*
SUMIFS(T$193:T$203,$C$193:$C$203,$C239,$D$193:$D$203,$D239)*
SUMPRODUCT($D$147:$N$152*($D$146:$N$146=$E$206)*($D$145:$N$145=$D239)*($C$147:$C$152=$B239))
)
)</f>
        <v>767.54657824971741</v>
      </c>
      <c r="U239" s="99" cm="1">
        <f t="array" ref="U239">$A239 * $E$108 * (
(
SUMIFS(U$179:U$189,$C$179:$C$189,$C239,$D$179:$D$189,$D239)*
SUMIFS(U$193:U$203,$C$193:$C$203,$C239,$D$193:$D$203,$D239)*
SUMPRODUCT($D$147:$N$152*($D$146:$N$146=$E$207)*($D$145:$N$145=$D239)*($C$147:$C$152=$B239))
) -
(
SUMIFS(U$179:U$189,$C$179:$C$189,$C239,$D$179:$D$189,$D239)*
SUMIFS(U$193:U$203,$C$193:$C$203,$C239,$D$193:$D$203,$D239)*
SUMPRODUCT($D$147:$N$152*($D$146:$N$146=$E$206)*($D$145:$N$145=$D239)*($C$147:$C$152=$B239))
)
)</f>
        <v>767.54657824971741</v>
      </c>
      <c r="V239" s="99" cm="1">
        <f t="array" ref="V239">$A239 * $E$108 * (
(
SUMIFS(V$179:V$189,$C$179:$C$189,$C239,$D$179:$D$189,$D239)*
SUMIFS(V$193:V$203,$C$193:$C$203,$C239,$D$193:$D$203,$D239)*
SUMPRODUCT($D$147:$N$152*($D$146:$N$146=$E$207)*($D$145:$N$145=$D239)*($C$147:$C$152=$B239))
) -
(
SUMIFS(V$179:V$189,$C$179:$C$189,$C239,$D$179:$D$189,$D239)*
SUMIFS(V$193:V$203,$C$193:$C$203,$C239,$D$193:$D$203,$D239)*
SUMPRODUCT($D$147:$N$152*($D$146:$N$146=$E$206)*($D$145:$N$145=$D239)*($C$147:$C$152=$B239))
)
)</f>
        <v>767.54657824971741</v>
      </c>
      <c r="W239" s="99" cm="1">
        <f t="array" ref="W239">$A239 * $E$108 * (
(
SUMIFS(W$179:W$189,$C$179:$C$189,$C239,$D$179:$D$189,$D239)*
SUMIFS(W$193:W$203,$C$193:$C$203,$C239,$D$193:$D$203,$D239)*
SUMPRODUCT($D$147:$N$152*($D$146:$N$146=$E$207)*($D$145:$N$145=$D239)*($C$147:$C$152=$B239))
) -
(
SUMIFS(W$179:W$189,$C$179:$C$189,$C239,$D$179:$D$189,$D239)*
SUMIFS(W$193:W$203,$C$193:$C$203,$C239,$D$193:$D$203,$D239)*
SUMPRODUCT($D$147:$N$152*($D$146:$N$146=$E$206)*($D$145:$N$145=$D239)*($C$147:$C$152=$B239))
)
)</f>
        <v>767.54657824971741</v>
      </c>
      <c r="X239" s="99" cm="1">
        <f t="array" ref="X239">$A239 * $E$108 * (
(
SUMIFS(X$179:X$189,$C$179:$C$189,$C239,$D$179:$D$189,$D239)*
SUMIFS(X$193:X$203,$C$193:$C$203,$C239,$D$193:$D$203,$D239)*
SUMPRODUCT($D$147:$N$152*($D$146:$N$146=$E$207)*($D$145:$N$145=$D239)*($C$147:$C$152=$B239))
) -
(
SUMIFS(X$179:X$189,$C$179:$C$189,$C239,$D$179:$D$189,$D239)*
SUMIFS(X$193:X$203,$C$193:$C$203,$C239,$D$193:$D$203,$D239)*
SUMPRODUCT($D$147:$N$152*($D$146:$N$146=$E$206)*($D$145:$N$145=$D239)*($C$147:$C$152=$B239))
)
)</f>
        <v>767.54657824971741</v>
      </c>
      <c r="Y239" s="99" cm="1">
        <f t="array" ref="Y239">$A239 * $E$108 * (
(
SUMIFS(Y$179:Y$189,$C$179:$C$189,$C239,$D$179:$D$189,$D239)*
SUMIFS(Y$193:Y$203,$C$193:$C$203,$C239,$D$193:$D$203,$D239)*
SUMPRODUCT($D$147:$N$152*($D$146:$N$146=$E$207)*($D$145:$N$145=$D239)*($C$147:$C$152=$B239))
) -
(
SUMIFS(Y$179:Y$189,$C$179:$C$189,$C239,$D$179:$D$189,$D239)*
SUMIFS(Y$193:Y$203,$C$193:$C$203,$C239,$D$193:$D$203,$D239)*
SUMPRODUCT($D$147:$N$152*($D$146:$N$146=$E$206)*($D$145:$N$145=$D239)*($C$147:$C$152=$B239))
)
)</f>
        <v>767.54657824971741</v>
      </c>
      <c r="Z239" s="99" cm="1">
        <f t="array" ref="Z239">$A239 * $E$108 * (
(
SUMIFS(Z$179:Z$189,$C$179:$C$189,$C239,$D$179:$D$189,$D239)*
SUMIFS(Z$193:Z$203,$C$193:$C$203,$C239,$D$193:$D$203,$D239)*
SUMPRODUCT($D$147:$N$152*($D$146:$N$146=$E$207)*($D$145:$N$145=$D239)*($C$147:$C$152=$B239))
) -
(
SUMIFS(Z$179:Z$189,$C$179:$C$189,$C239,$D$179:$D$189,$D239)*
SUMIFS(Z$193:Z$203,$C$193:$C$203,$C239,$D$193:$D$203,$D239)*
SUMPRODUCT($D$147:$N$152*($D$146:$N$146=$E$206)*($D$145:$N$145=$D239)*($C$147:$C$152=$B239))
)
)</f>
        <v>767.54657824971741</v>
      </c>
      <c r="AA239" s="99" cm="1">
        <f t="array" ref="AA239">$A239 * $E$108 * (
(
SUMIFS(AA$179:AA$189,$C$179:$C$189,$C239,$D$179:$D$189,$D239)*
SUMIFS(AA$193:AA$203,$C$193:$C$203,$C239,$D$193:$D$203,$D239)*
SUMPRODUCT($D$147:$N$152*($D$146:$N$146=$E$207)*($D$145:$N$145=$D239)*($C$147:$C$152=$B239))
) -
(
SUMIFS(AA$179:AA$189,$C$179:$C$189,$C239,$D$179:$D$189,$D239)*
SUMIFS(AA$193:AA$203,$C$193:$C$203,$C239,$D$193:$D$203,$D239)*
SUMPRODUCT($D$147:$N$152*($D$146:$N$146=$E$206)*($D$145:$N$145=$D239)*($C$147:$C$152=$B239))
)
)</f>
        <v>767.54657824971741</v>
      </c>
      <c r="AB239" s="99" cm="1">
        <f t="array" ref="AB239">$A239 * $E$108 * (
(
SUMIFS(AB$179:AB$189,$C$179:$C$189,$C239,$D$179:$D$189,$D239)*
SUMIFS(AB$193:AB$203,$C$193:$C$203,$C239,$D$193:$D$203,$D239)*
SUMPRODUCT($D$147:$N$152*($D$146:$N$146=$E$207)*($D$145:$N$145=$D239)*($C$147:$C$152=$B239))
) -
(
SUMIFS(AB$179:AB$189,$C$179:$C$189,$C239,$D$179:$D$189,$D239)*
SUMIFS(AB$193:AB$203,$C$193:$C$203,$C239,$D$193:$D$203,$D239)*
SUMPRODUCT($D$147:$N$152*($D$146:$N$146=$E$206)*($D$145:$N$145=$D239)*($C$147:$C$152=$B239))
)
)</f>
        <v>767.54657824971741</v>
      </c>
      <c r="AC239" s="99" cm="1">
        <f t="array" ref="AC239">$A239 * $E$108 * (
(
SUMIFS(AC$179:AC$189,$C$179:$C$189,$C239,$D$179:$D$189,$D239)*
SUMIFS(AC$193:AC$203,$C$193:$C$203,$C239,$D$193:$D$203,$D239)*
SUMPRODUCT($D$147:$N$152*($D$146:$N$146=$E$207)*($D$145:$N$145=$D239)*($C$147:$C$152=$B239))
) -
(
SUMIFS(AC$179:AC$189,$C$179:$C$189,$C239,$D$179:$D$189,$D239)*
SUMIFS(AC$193:AC$203,$C$193:$C$203,$C239,$D$193:$D$203,$D239)*
SUMPRODUCT($D$147:$N$152*($D$146:$N$146=$E$206)*($D$145:$N$145=$D239)*($C$147:$C$152=$B239))
)
)</f>
        <v>767.54657824971741</v>
      </c>
      <c r="AD239" s="99" cm="1">
        <f t="array" ref="AD239">$A239 * $E$108 * (
(
SUMIFS(AD$179:AD$189,$C$179:$C$189,$C239,$D$179:$D$189,$D239)*
SUMIFS(AD$193:AD$203,$C$193:$C$203,$C239,$D$193:$D$203,$D239)*
SUMPRODUCT($D$147:$N$152*($D$146:$N$146=$E$207)*($D$145:$N$145=$D239)*($C$147:$C$152=$B239))
) -
(
SUMIFS(AD$179:AD$189,$C$179:$C$189,$C239,$D$179:$D$189,$D239)*
SUMIFS(AD$193:AD$203,$C$193:$C$203,$C239,$D$193:$D$203,$D239)*
SUMPRODUCT($D$147:$N$152*($D$146:$N$146=$E$206)*($D$145:$N$145=$D239)*($C$147:$C$152=$B239))
)
)</f>
        <v>767.54657824971741</v>
      </c>
    </row>
    <row r="240" spans="1:30" x14ac:dyDescent="0.2">
      <c r="A240" s="15">
        <f>1</f>
        <v>1</v>
      </c>
      <c r="B240" s="6" t="s">
        <v>47</v>
      </c>
      <c r="C240" s="6" t="s">
        <v>35</v>
      </c>
      <c r="D240" s="6" t="s">
        <v>125</v>
      </c>
      <c r="E240" s="99" cm="1">
        <f t="array" ref="E240">$A240 * $E$108 * (
(
SUMIFS(E$179:E$189,$C$179:$C$189,$C240,$D$179:$D$189,$D240)*
SUMIFS(E$193:E$203,$C$193:$C$203,$C240,$D$193:$D$203,$D240)*
SUMPRODUCT($D$147:$N$152*($D$146:$N$146=$E$207)*($D$145:$N$145=$D240)*($C$147:$C$152=$B240))
) -
(
SUMIFS(E$179:E$189,$C$179:$C$189,$C240,$D$179:$D$189,$D240)*
SUMIFS(E$193:E$203,$C$193:$C$203,$C240,$D$193:$D$203,$D240)*
SUMPRODUCT($D$147:$N$152*($D$146:$N$146=$E$206)*($D$145:$N$145=$D240)*($C$147:$C$152=$B240))
)
)</f>
        <v>0</v>
      </c>
      <c r="F240" s="99" cm="1">
        <f t="array" ref="F240">$A240 * $E$108 * (
(
SUMIFS(F$179:F$189,$C$179:$C$189,$C240,$D$179:$D$189,$D240)*
SUMIFS(F$193:F$203,$C$193:$C$203,$C240,$D$193:$D$203,$D240)*
SUMPRODUCT($D$147:$N$152*($D$146:$N$146=$E$207)*($D$145:$N$145=$D240)*($C$147:$C$152=$B240))
) -
(
SUMIFS(F$179:F$189,$C$179:$C$189,$C240,$D$179:$D$189,$D240)*
SUMIFS(F$193:F$203,$C$193:$C$203,$C240,$D$193:$D$203,$D240)*
SUMPRODUCT($D$147:$N$152*($D$146:$N$146=$E$206)*($D$145:$N$145=$D240)*($C$147:$C$152=$B240))
)
)</f>
        <v>0</v>
      </c>
      <c r="G240" s="99" cm="1">
        <f t="array" ref="G240">$A240 * $E$108 * (
(
SUMIFS(G$179:G$189,$C$179:$C$189,$C240,$D$179:$D$189,$D240)*
SUMIFS(G$193:G$203,$C$193:$C$203,$C240,$D$193:$D$203,$D240)*
SUMPRODUCT($D$147:$N$152*($D$146:$N$146=$E$207)*($D$145:$N$145=$D240)*($C$147:$C$152=$B240))
) -
(
SUMIFS(G$179:G$189,$C$179:$C$189,$C240,$D$179:$D$189,$D240)*
SUMIFS(G$193:G$203,$C$193:$C$203,$C240,$D$193:$D$203,$D240)*
SUMPRODUCT($D$147:$N$152*($D$146:$N$146=$E$206)*($D$145:$N$145=$D240)*($C$147:$C$152=$B240))
)
)</f>
        <v>182.42609074550558</v>
      </c>
      <c r="H240" s="99" cm="1">
        <f t="array" ref="H240">$A240 * $E$108 * (
(
SUMIFS(H$179:H$189,$C$179:$C$189,$C240,$D$179:$D$189,$D240)*
SUMIFS(H$193:H$203,$C$193:$C$203,$C240,$D$193:$D$203,$D240)*
SUMPRODUCT($D$147:$N$152*($D$146:$N$146=$E$207)*($D$145:$N$145=$D240)*($C$147:$C$152=$B240))
) -
(
SUMIFS(H$179:H$189,$C$179:$C$189,$C240,$D$179:$D$189,$D240)*
SUMIFS(H$193:H$203,$C$193:$C$203,$C240,$D$193:$D$203,$D240)*
SUMPRODUCT($D$147:$N$152*($D$146:$N$146=$E$206)*($D$145:$N$145=$D240)*($C$147:$C$152=$B240))
)
)</f>
        <v>364.85218149101115</v>
      </c>
      <c r="I240" s="99" cm="1">
        <f t="array" ref="I240">$A240 * $E$108 * (
(
SUMIFS(I$179:I$189,$C$179:$C$189,$C240,$D$179:$D$189,$D240)*
SUMIFS(I$193:I$203,$C$193:$C$203,$C240,$D$193:$D$203,$D240)*
SUMPRODUCT($D$147:$N$152*($D$146:$N$146=$E$207)*($D$145:$N$145=$D240)*($C$147:$C$152=$B240))
) -
(
SUMIFS(I$179:I$189,$C$179:$C$189,$C240,$D$179:$D$189,$D240)*
SUMIFS(I$193:I$203,$C$193:$C$203,$C240,$D$193:$D$203,$D240)*
SUMPRODUCT($D$147:$N$152*($D$146:$N$146=$E$206)*($D$145:$N$145=$D240)*($C$147:$C$152=$B240))
)
)</f>
        <v>547.27827223651684</v>
      </c>
      <c r="J240" s="99" cm="1">
        <f t="array" ref="J240">$A240 * $E$108 * (
(
SUMIFS(J$179:J$189,$C$179:$C$189,$C240,$D$179:$D$189,$D240)*
SUMIFS(J$193:J$203,$C$193:$C$203,$C240,$D$193:$D$203,$D240)*
SUMPRODUCT($D$147:$N$152*($D$146:$N$146=$E$207)*($D$145:$N$145=$D240)*($C$147:$C$152=$B240))
) -
(
SUMIFS(J$179:J$189,$C$179:$C$189,$C240,$D$179:$D$189,$D240)*
SUMIFS(J$193:J$203,$C$193:$C$203,$C240,$D$193:$D$203,$D240)*
SUMPRODUCT($D$147:$N$152*($D$146:$N$146=$E$206)*($D$145:$N$145=$D240)*($C$147:$C$152=$B240))
)
)</f>
        <v>729.7043629820223</v>
      </c>
      <c r="K240" s="99" cm="1">
        <f t="array" ref="K240">$A240 * $E$108 * (
(
SUMIFS(K$179:K$189,$C$179:$C$189,$C240,$D$179:$D$189,$D240)*
SUMIFS(K$193:K$203,$C$193:$C$203,$C240,$D$193:$D$203,$D240)*
SUMPRODUCT($D$147:$N$152*($D$146:$N$146=$E$207)*($D$145:$N$145=$D240)*($C$147:$C$152=$B240))
) -
(
SUMIFS(K$179:K$189,$C$179:$C$189,$C240,$D$179:$D$189,$D240)*
SUMIFS(K$193:K$203,$C$193:$C$203,$C240,$D$193:$D$203,$D240)*
SUMPRODUCT($D$147:$N$152*($D$146:$N$146=$E$206)*($D$145:$N$145=$D240)*($C$147:$C$152=$B240))
)
)</f>
        <v>912.13045372752788</v>
      </c>
      <c r="L240" s="99" cm="1">
        <f t="array" ref="L240">$A240 * $E$108 * (
(
SUMIFS(L$179:L$189,$C$179:$C$189,$C240,$D$179:$D$189,$D240)*
SUMIFS(L$193:L$203,$C$193:$C$203,$C240,$D$193:$D$203,$D240)*
SUMPRODUCT($D$147:$N$152*($D$146:$N$146=$E$207)*($D$145:$N$145=$D240)*($C$147:$C$152=$B240))
) -
(
SUMIFS(L$179:L$189,$C$179:$C$189,$C240,$D$179:$D$189,$D240)*
SUMIFS(L$193:L$203,$C$193:$C$203,$C240,$D$193:$D$203,$D240)*
SUMPRODUCT($D$147:$N$152*($D$146:$N$146=$E$206)*($D$145:$N$145=$D240)*($C$147:$C$152=$B240))
)
)</f>
        <v>912.13045372752788</v>
      </c>
      <c r="M240" s="99" cm="1">
        <f t="array" ref="M240">$A240 * $E$108 * (
(
SUMIFS(M$179:M$189,$C$179:$C$189,$C240,$D$179:$D$189,$D240)*
SUMIFS(M$193:M$203,$C$193:$C$203,$C240,$D$193:$D$203,$D240)*
SUMPRODUCT($D$147:$N$152*($D$146:$N$146=$E$207)*($D$145:$N$145=$D240)*($C$147:$C$152=$B240))
) -
(
SUMIFS(M$179:M$189,$C$179:$C$189,$C240,$D$179:$D$189,$D240)*
SUMIFS(M$193:M$203,$C$193:$C$203,$C240,$D$193:$D$203,$D240)*
SUMPRODUCT($D$147:$N$152*($D$146:$N$146=$E$206)*($D$145:$N$145=$D240)*($C$147:$C$152=$B240))
)
)</f>
        <v>912.13045372752788</v>
      </c>
      <c r="N240" s="99" cm="1">
        <f t="array" ref="N240">$A240 * $E$108 * (
(
SUMIFS(N$179:N$189,$C$179:$C$189,$C240,$D$179:$D$189,$D240)*
SUMIFS(N$193:N$203,$C$193:$C$203,$C240,$D$193:$D$203,$D240)*
SUMPRODUCT($D$147:$N$152*($D$146:$N$146=$E$207)*($D$145:$N$145=$D240)*($C$147:$C$152=$B240))
) -
(
SUMIFS(N$179:N$189,$C$179:$C$189,$C240,$D$179:$D$189,$D240)*
SUMIFS(N$193:N$203,$C$193:$C$203,$C240,$D$193:$D$203,$D240)*
SUMPRODUCT($D$147:$N$152*($D$146:$N$146=$E$206)*($D$145:$N$145=$D240)*($C$147:$C$152=$B240))
)
)</f>
        <v>912.13045372752788</v>
      </c>
      <c r="O240" s="99" cm="1">
        <f t="array" ref="O240">$A240 * $E$108 * (
(
SUMIFS(O$179:O$189,$C$179:$C$189,$C240,$D$179:$D$189,$D240)*
SUMIFS(O$193:O$203,$C$193:$C$203,$C240,$D$193:$D$203,$D240)*
SUMPRODUCT($D$147:$N$152*($D$146:$N$146=$E$207)*($D$145:$N$145=$D240)*($C$147:$C$152=$B240))
) -
(
SUMIFS(O$179:O$189,$C$179:$C$189,$C240,$D$179:$D$189,$D240)*
SUMIFS(O$193:O$203,$C$193:$C$203,$C240,$D$193:$D$203,$D240)*
SUMPRODUCT($D$147:$N$152*($D$146:$N$146=$E$206)*($D$145:$N$145=$D240)*($C$147:$C$152=$B240))
)
)</f>
        <v>912.13045372752788</v>
      </c>
      <c r="P240" s="99" cm="1">
        <f t="array" ref="P240">$A240 * $E$108 * (
(
SUMIFS(P$179:P$189,$C$179:$C$189,$C240,$D$179:$D$189,$D240)*
SUMIFS(P$193:P$203,$C$193:$C$203,$C240,$D$193:$D$203,$D240)*
SUMPRODUCT($D$147:$N$152*($D$146:$N$146=$E$207)*($D$145:$N$145=$D240)*($C$147:$C$152=$B240))
) -
(
SUMIFS(P$179:P$189,$C$179:$C$189,$C240,$D$179:$D$189,$D240)*
SUMIFS(P$193:P$203,$C$193:$C$203,$C240,$D$193:$D$203,$D240)*
SUMPRODUCT($D$147:$N$152*($D$146:$N$146=$E$206)*($D$145:$N$145=$D240)*($C$147:$C$152=$B240))
)
)</f>
        <v>912.13045372752788</v>
      </c>
      <c r="Q240" s="99" cm="1">
        <f t="array" ref="Q240">$A240 * $E$108 * (
(
SUMIFS(Q$179:Q$189,$C$179:$C$189,$C240,$D$179:$D$189,$D240)*
SUMIFS(Q$193:Q$203,$C$193:$C$203,$C240,$D$193:$D$203,$D240)*
SUMPRODUCT($D$147:$N$152*($D$146:$N$146=$E$207)*($D$145:$N$145=$D240)*($C$147:$C$152=$B240))
) -
(
SUMIFS(Q$179:Q$189,$C$179:$C$189,$C240,$D$179:$D$189,$D240)*
SUMIFS(Q$193:Q$203,$C$193:$C$203,$C240,$D$193:$D$203,$D240)*
SUMPRODUCT($D$147:$N$152*($D$146:$N$146=$E$206)*($D$145:$N$145=$D240)*($C$147:$C$152=$B240))
)
)</f>
        <v>912.13045372752788</v>
      </c>
      <c r="R240" s="99" cm="1">
        <f t="array" ref="R240">$A240 * $E$108 * (
(
SUMIFS(R$179:R$189,$C$179:$C$189,$C240,$D$179:$D$189,$D240)*
SUMIFS(R$193:R$203,$C$193:$C$203,$C240,$D$193:$D$203,$D240)*
SUMPRODUCT($D$147:$N$152*($D$146:$N$146=$E$207)*($D$145:$N$145=$D240)*($C$147:$C$152=$B240))
) -
(
SUMIFS(R$179:R$189,$C$179:$C$189,$C240,$D$179:$D$189,$D240)*
SUMIFS(R$193:R$203,$C$193:$C$203,$C240,$D$193:$D$203,$D240)*
SUMPRODUCT($D$147:$N$152*($D$146:$N$146=$E$206)*($D$145:$N$145=$D240)*($C$147:$C$152=$B240))
)
)</f>
        <v>912.13045372752788</v>
      </c>
      <c r="S240" s="99" cm="1">
        <f t="array" ref="S240">$A240 * $E$108 * (
(
SUMIFS(S$179:S$189,$C$179:$C$189,$C240,$D$179:$D$189,$D240)*
SUMIFS(S$193:S$203,$C$193:$C$203,$C240,$D$193:$D$203,$D240)*
SUMPRODUCT($D$147:$N$152*($D$146:$N$146=$E$207)*($D$145:$N$145=$D240)*($C$147:$C$152=$B240))
) -
(
SUMIFS(S$179:S$189,$C$179:$C$189,$C240,$D$179:$D$189,$D240)*
SUMIFS(S$193:S$203,$C$193:$C$203,$C240,$D$193:$D$203,$D240)*
SUMPRODUCT($D$147:$N$152*($D$146:$N$146=$E$206)*($D$145:$N$145=$D240)*($C$147:$C$152=$B240))
)
)</f>
        <v>912.13045372752788</v>
      </c>
      <c r="T240" s="99" cm="1">
        <f t="array" ref="T240">$A240 * $E$108 * (
(
SUMIFS(T$179:T$189,$C$179:$C$189,$C240,$D$179:$D$189,$D240)*
SUMIFS(T$193:T$203,$C$193:$C$203,$C240,$D$193:$D$203,$D240)*
SUMPRODUCT($D$147:$N$152*($D$146:$N$146=$E$207)*($D$145:$N$145=$D240)*($C$147:$C$152=$B240))
) -
(
SUMIFS(T$179:T$189,$C$179:$C$189,$C240,$D$179:$D$189,$D240)*
SUMIFS(T$193:T$203,$C$193:$C$203,$C240,$D$193:$D$203,$D240)*
SUMPRODUCT($D$147:$N$152*($D$146:$N$146=$E$206)*($D$145:$N$145=$D240)*($C$147:$C$152=$B240))
)
)</f>
        <v>912.13045372752788</v>
      </c>
      <c r="U240" s="99" cm="1">
        <f t="array" ref="U240">$A240 * $E$108 * (
(
SUMIFS(U$179:U$189,$C$179:$C$189,$C240,$D$179:$D$189,$D240)*
SUMIFS(U$193:U$203,$C$193:$C$203,$C240,$D$193:$D$203,$D240)*
SUMPRODUCT($D$147:$N$152*($D$146:$N$146=$E$207)*($D$145:$N$145=$D240)*($C$147:$C$152=$B240))
) -
(
SUMIFS(U$179:U$189,$C$179:$C$189,$C240,$D$179:$D$189,$D240)*
SUMIFS(U$193:U$203,$C$193:$C$203,$C240,$D$193:$D$203,$D240)*
SUMPRODUCT($D$147:$N$152*($D$146:$N$146=$E$206)*($D$145:$N$145=$D240)*($C$147:$C$152=$B240))
)
)</f>
        <v>912.13045372752788</v>
      </c>
      <c r="V240" s="99" cm="1">
        <f t="array" ref="V240">$A240 * $E$108 * (
(
SUMIFS(V$179:V$189,$C$179:$C$189,$C240,$D$179:$D$189,$D240)*
SUMIFS(V$193:V$203,$C$193:$C$203,$C240,$D$193:$D$203,$D240)*
SUMPRODUCT($D$147:$N$152*($D$146:$N$146=$E$207)*($D$145:$N$145=$D240)*($C$147:$C$152=$B240))
) -
(
SUMIFS(V$179:V$189,$C$179:$C$189,$C240,$D$179:$D$189,$D240)*
SUMIFS(V$193:V$203,$C$193:$C$203,$C240,$D$193:$D$203,$D240)*
SUMPRODUCT($D$147:$N$152*($D$146:$N$146=$E$206)*($D$145:$N$145=$D240)*($C$147:$C$152=$B240))
)
)</f>
        <v>912.13045372752788</v>
      </c>
      <c r="W240" s="99" cm="1">
        <f t="array" ref="W240">$A240 * $E$108 * (
(
SUMIFS(W$179:W$189,$C$179:$C$189,$C240,$D$179:$D$189,$D240)*
SUMIFS(W$193:W$203,$C$193:$C$203,$C240,$D$193:$D$203,$D240)*
SUMPRODUCT($D$147:$N$152*($D$146:$N$146=$E$207)*($D$145:$N$145=$D240)*($C$147:$C$152=$B240))
) -
(
SUMIFS(W$179:W$189,$C$179:$C$189,$C240,$D$179:$D$189,$D240)*
SUMIFS(W$193:W$203,$C$193:$C$203,$C240,$D$193:$D$203,$D240)*
SUMPRODUCT($D$147:$N$152*($D$146:$N$146=$E$206)*($D$145:$N$145=$D240)*($C$147:$C$152=$B240))
)
)</f>
        <v>912.13045372752788</v>
      </c>
      <c r="X240" s="99" cm="1">
        <f t="array" ref="X240">$A240 * $E$108 * (
(
SUMIFS(X$179:X$189,$C$179:$C$189,$C240,$D$179:$D$189,$D240)*
SUMIFS(X$193:X$203,$C$193:$C$203,$C240,$D$193:$D$203,$D240)*
SUMPRODUCT($D$147:$N$152*($D$146:$N$146=$E$207)*($D$145:$N$145=$D240)*($C$147:$C$152=$B240))
) -
(
SUMIFS(X$179:X$189,$C$179:$C$189,$C240,$D$179:$D$189,$D240)*
SUMIFS(X$193:X$203,$C$193:$C$203,$C240,$D$193:$D$203,$D240)*
SUMPRODUCT($D$147:$N$152*($D$146:$N$146=$E$206)*($D$145:$N$145=$D240)*($C$147:$C$152=$B240))
)
)</f>
        <v>912.13045372752788</v>
      </c>
      <c r="Y240" s="99" cm="1">
        <f t="array" ref="Y240">$A240 * $E$108 * (
(
SUMIFS(Y$179:Y$189,$C$179:$C$189,$C240,$D$179:$D$189,$D240)*
SUMIFS(Y$193:Y$203,$C$193:$C$203,$C240,$D$193:$D$203,$D240)*
SUMPRODUCT($D$147:$N$152*($D$146:$N$146=$E$207)*($D$145:$N$145=$D240)*($C$147:$C$152=$B240))
) -
(
SUMIFS(Y$179:Y$189,$C$179:$C$189,$C240,$D$179:$D$189,$D240)*
SUMIFS(Y$193:Y$203,$C$193:$C$203,$C240,$D$193:$D$203,$D240)*
SUMPRODUCT($D$147:$N$152*($D$146:$N$146=$E$206)*($D$145:$N$145=$D240)*($C$147:$C$152=$B240))
)
)</f>
        <v>912.13045372752788</v>
      </c>
      <c r="Z240" s="99" cm="1">
        <f t="array" ref="Z240">$A240 * $E$108 * (
(
SUMIFS(Z$179:Z$189,$C$179:$C$189,$C240,$D$179:$D$189,$D240)*
SUMIFS(Z$193:Z$203,$C$193:$C$203,$C240,$D$193:$D$203,$D240)*
SUMPRODUCT($D$147:$N$152*($D$146:$N$146=$E$207)*($D$145:$N$145=$D240)*($C$147:$C$152=$B240))
) -
(
SUMIFS(Z$179:Z$189,$C$179:$C$189,$C240,$D$179:$D$189,$D240)*
SUMIFS(Z$193:Z$203,$C$193:$C$203,$C240,$D$193:$D$203,$D240)*
SUMPRODUCT($D$147:$N$152*($D$146:$N$146=$E$206)*($D$145:$N$145=$D240)*($C$147:$C$152=$B240))
)
)</f>
        <v>912.13045372752788</v>
      </c>
      <c r="AA240" s="99" cm="1">
        <f t="array" ref="AA240">$A240 * $E$108 * (
(
SUMIFS(AA$179:AA$189,$C$179:$C$189,$C240,$D$179:$D$189,$D240)*
SUMIFS(AA$193:AA$203,$C$193:$C$203,$C240,$D$193:$D$203,$D240)*
SUMPRODUCT($D$147:$N$152*($D$146:$N$146=$E$207)*($D$145:$N$145=$D240)*($C$147:$C$152=$B240))
) -
(
SUMIFS(AA$179:AA$189,$C$179:$C$189,$C240,$D$179:$D$189,$D240)*
SUMIFS(AA$193:AA$203,$C$193:$C$203,$C240,$D$193:$D$203,$D240)*
SUMPRODUCT($D$147:$N$152*($D$146:$N$146=$E$206)*($D$145:$N$145=$D240)*($C$147:$C$152=$B240))
)
)</f>
        <v>912.13045372752788</v>
      </c>
      <c r="AB240" s="99" cm="1">
        <f t="array" ref="AB240">$A240 * $E$108 * (
(
SUMIFS(AB$179:AB$189,$C$179:$C$189,$C240,$D$179:$D$189,$D240)*
SUMIFS(AB$193:AB$203,$C$193:$C$203,$C240,$D$193:$D$203,$D240)*
SUMPRODUCT($D$147:$N$152*($D$146:$N$146=$E$207)*($D$145:$N$145=$D240)*($C$147:$C$152=$B240))
) -
(
SUMIFS(AB$179:AB$189,$C$179:$C$189,$C240,$D$179:$D$189,$D240)*
SUMIFS(AB$193:AB$203,$C$193:$C$203,$C240,$D$193:$D$203,$D240)*
SUMPRODUCT($D$147:$N$152*($D$146:$N$146=$E$206)*($D$145:$N$145=$D240)*($C$147:$C$152=$B240))
)
)</f>
        <v>912.13045372752788</v>
      </c>
      <c r="AC240" s="99" cm="1">
        <f t="array" ref="AC240">$A240 * $E$108 * (
(
SUMIFS(AC$179:AC$189,$C$179:$C$189,$C240,$D$179:$D$189,$D240)*
SUMIFS(AC$193:AC$203,$C$193:$C$203,$C240,$D$193:$D$203,$D240)*
SUMPRODUCT($D$147:$N$152*($D$146:$N$146=$E$207)*($D$145:$N$145=$D240)*($C$147:$C$152=$B240))
) -
(
SUMIFS(AC$179:AC$189,$C$179:$C$189,$C240,$D$179:$D$189,$D240)*
SUMIFS(AC$193:AC$203,$C$193:$C$203,$C240,$D$193:$D$203,$D240)*
SUMPRODUCT($D$147:$N$152*($D$146:$N$146=$E$206)*($D$145:$N$145=$D240)*($C$147:$C$152=$B240))
)
)</f>
        <v>912.13045372752788</v>
      </c>
      <c r="AD240" s="99" cm="1">
        <f t="array" ref="AD240">$A240 * $E$108 * (
(
SUMIFS(AD$179:AD$189,$C$179:$C$189,$C240,$D$179:$D$189,$D240)*
SUMIFS(AD$193:AD$203,$C$193:$C$203,$C240,$D$193:$D$203,$D240)*
SUMPRODUCT($D$147:$N$152*($D$146:$N$146=$E$207)*($D$145:$N$145=$D240)*($C$147:$C$152=$B240))
) -
(
SUMIFS(AD$179:AD$189,$C$179:$C$189,$C240,$D$179:$D$189,$D240)*
SUMIFS(AD$193:AD$203,$C$193:$C$203,$C240,$D$193:$D$203,$D240)*
SUMPRODUCT($D$147:$N$152*($D$146:$N$146=$E$206)*($D$145:$N$145=$D240)*($C$147:$C$152=$B240))
)
)</f>
        <v>912.13045372752788</v>
      </c>
    </row>
    <row r="241" spans="1:30" x14ac:dyDescent="0.2">
      <c r="A241" s="15">
        <f>1</f>
        <v>1</v>
      </c>
      <c r="B241" s="6" t="s">
        <v>48</v>
      </c>
      <c r="C241" s="6" t="s">
        <v>35</v>
      </c>
      <c r="D241" s="6" t="s">
        <v>125</v>
      </c>
      <c r="E241" s="99" cm="1">
        <f t="array" ref="E241">$A241 * $E$108 * (
(
SUMIFS(E$179:E$189,$C$179:$C$189,$C241,$D$179:$D$189,$D241)*
SUMIFS(E$193:E$203,$C$193:$C$203,$C241,$D$193:$D$203,$D241)*
SUMPRODUCT($D$147:$N$152*($D$146:$N$146=$E$207)*($D$145:$N$145=$D241)*($C$147:$C$152=$B241))
) -
(
SUMIFS(E$179:E$189,$C$179:$C$189,$C241,$D$179:$D$189,$D241)*
SUMIFS(E$193:E$203,$C$193:$C$203,$C241,$D$193:$D$203,$D241)*
SUMPRODUCT($D$147:$N$152*($D$146:$N$146=$E$206)*($D$145:$N$145=$D241)*($C$147:$C$152=$B241))
)
)</f>
        <v>0</v>
      </c>
      <c r="F241" s="99" cm="1">
        <f t="array" ref="F241">$A241 * $E$108 * (
(
SUMIFS(F$179:F$189,$C$179:$C$189,$C241,$D$179:$D$189,$D241)*
SUMIFS(F$193:F$203,$C$193:$C$203,$C241,$D$193:$D$203,$D241)*
SUMPRODUCT($D$147:$N$152*($D$146:$N$146=$E$207)*($D$145:$N$145=$D241)*($C$147:$C$152=$B241))
) -
(
SUMIFS(F$179:F$189,$C$179:$C$189,$C241,$D$179:$D$189,$D241)*
SUMIFS(F$193:F$203,$C$193:$C$203,$C241,$D$193:$D$203,$D241)*
SUMPRODUCT($D$147:$N$152*($D$146:$N$146=$E$206)*($D$145:$N$145=$D241)*($C$147:$C$152=$B241))
)
)</f>
        <v>0</v>
      </c>
      <c r="G241" s="99" cm="1">
        <f t="array" ref="G241">$A241 * $E$108 * (
(
SUMIFS(G$179:G$189,$C$179:$C$189,$C241,$D$179:$D$189,$D241)*
SUMIFS(G$193:G$203,$C$193:$C$203,$C241,$D$193:$D$203,$D241)*
SUMPRODUCT($D$147:$N$152*($D$146:$N$146=$E$207)*($D$145:$N$145=$D241)*($C$147:$C$152=$B241))
) -
(
SUMIFS(G$179:G$189,$C$179:$C$189,$C241,$D$179:$D$189,$D241)*
SUMIFS(G$193:G$203,$C$193:$C$203,$C241,$D$193:$D$203,$D241)*
SUMPRODUCT($D$147:$N$152*($D$146:$N$146=$E$206)*($D$145:$N$145=$D241)*($C$147:$C$152=$B241))
)
)</f>
        <v>0.62545046412597372</v>
      </c>
      <c r="H241" s="99" cm="1">
        <f t="array" ref="H241">$A241 * $E$108 * (
(
SUMIFS(H$179:H$189,$C$179:$C$189,$C241,$D$179:$D$189,$D241)*
SUMIFS(H$193:H$203,$C$193:$C$203,$C241,$D$193:$D$203,$D241)*
SUMPRODUCT($D$147:$N$152*($D$146:$N$146=$E$207)*($D$145:$N$145=$D241)*($C$147:$C$152=$B241))
) -
(
SUMIFS(H$179:H$189,$C$179:$C$189,$C241,$D$179:$D$189,$D241)*
SUMIFS(H$193:H$203,$C$193:$C$203,$C241,$D$193:$D$203,$D241)*
SUMPRODUCT($D$147:$N$152*($D$146:$N$146=$E$206)*($D$145:$N$145=$D241)*($C$147:$C$152=$B241))
)
)</f>
        <v>1.2509009282519474</v>
      </c>
      <c r="I241" s="99" cm="1">
        <f t="array" ref="I241">$A241 * $E$108 * (
(
SUMIFS(I$179:I$189,$C$179:$C$189,$C241,$D$179:$D$189,$D241)*
SUMIFS(I$193:I$203,$C$193:$C$203,$C241,$D$193:$D$203,$D241)*
SUMPRODUCT($D$147:$N$152*($D$146:$N$146=$E$207)*($D$145:$N$145=$D241)*($C$147:$C$152=$B241))
) -
(
SUMIFS(I$179:I$189,$C$179:$C$189,$C241,$D$179:$D$189,$D241)*
SUMIFS(I$193:I$203,$C$193:$C$203,$C241,$D$193:$D$203,$D241)*
SUMPRODUCT($D$147:$N$152*($D$146:$N$146=$E$206)*($D$145:$N$145=$D241)*($C$147:$C$152=$B241))
)
)</f>
        <v>1.8763513923779243</v>
      </c>
      <c r="J241" s="99" cm="1">
        <f t="array" ref="J241">$A241 * $E$108 * (
(
SUMIFS(J$179:J$189,$C$179:$C$189,$C241,$D$179:$D$189,$D241)*
SUMIFS(J$193:J$203,$C$193:$C$203,$C241,$D$193:$D$203,$D241)*
SUMPRODUCT($D$147:$N$152*($D$146:$N$146=$E$207)*($D$145:$N$145=$D241)*($C$147:$C$152=$B241))
) -
(
SUMIFS(J$179:J$189,$C$179:$C$189,$C241,$D$179:$D$189,$D241)*
SUMIFS(J$193:J$203,$C$193:$C$203,$C241,$D$193:$D$203,$D241)*
SUMPRODUCT($D$147:$N$152*($D$146:$N$146=$E$206)*($D$145:$N$145=$D241)*($C$147:$C$152=$B241))
)
)</f>
        <v>2.5018018565038949</v>
      </c>
      <c r="K241" s="99" cm="1">
        <f t="array" ref="K241">$A241 * $E$108 * (
(
SUMIFS(K$179:K$189,$C$179:$C$189,$C241,$D$179:$D$189,$D241)*
SUMIFS(K$193:K$203,$C$193:$C$203,$C241,$D$193:$D$203,$D241)*
SUMPRODUCT($D$147:$N$152*($D$146:$N$146=$E$207)*($D$145:$N$145=$D241)*($C$147:$C$152=$B241))
) -
(
SUMIFS(K$179:K$189,$C$179:$C$189,$C241,$D$179:$D$189,$D241)*
SUMIFS(K$193:K$203,$C$193:$C$203,$C241,$D$193:$D$203,$D241)*
SUMPRODUCT($D$147:$N$152*($D$146:$N$146=$E$206)*($D$145:$N$145=$D241)*($C$147:$C$152=$B241))
)
)</f>
        <v>3.1272523206298715</v>
      </c>
      <c r="L241" s="99" cm="1">
        <f t="array" ref="L241">$A241 * $E$108 * (
(
SUMIFS(L$179:L$189,$C$179:$C$189,$C241,$D$179:$D$189,$D241)*
SUMIFS(L$193:L$203,$C$193:$C$203,$C241,$D$193:$D$203,$D241)*
SUMPRODUCT($D$147:$N$152*($D$146:$N$146=$E$207)*($D$145:$N$145=$D241)*($C$147:$C$152=$B241))
) -
(
SUMIFS(L$179:L$189,$C$179:$C$189,$C241,$D$179:$D$189,$D241)*
SUMIFS(L$193:L$203,$C$193:$C$203,$C241,$D$193:$D$203,$D241)*
SUMPRODUCT($D$147:$N$152*($D$146:$N$146=$E$206)*($D$145:$N$145=$D241)*($C$147:$C$152=$B241))
)
)</f>
        <v>3.1272523206298715</v>
      </c>
      <c r="M241" s="99" cm="1">
        <f t="array" ref="M241">$A241 * $E$108 * (
(
SUMIFS(M$179:M$189,$C$179:$C$189,$C241,$D$179:$D$189,$D241)*
SUMIFS(M$193:M$203,$C$193:$C$203,$C241,$D$193:$D$203,$D241)*
SUMPRODUCT($D$147:$N$152*($D$146:$N$146=$E$207)*($D$145:$N$145=$D241)*($C$147:$C$152=$B241))
) -
(
SUMIFS(M$179:M$189,$C$179:$C$189,$C241,$D$179:$D$189,$D241)*
SUMIFS(M$193:M$203,$C$193:$C$203,$C241,$D$193:$D$203,$D241)*
SUMPRODUCT($D$147:$N$152*($D$146:$N$146=$E$206)*($D$145:$N$145=$D241)*($C$147:$C$152=$B241))
)
)</f>
        <v>3.1272523206298715</v>
      </c>
      <c r="N241" s="99" cm="1">
        <f t="array" ref="N241">$A241 * $E$108 * (
(
SUMIFS(N$179:N$189,$C$179:$C$189,$C241,$D$179:$D$189,$D241)*
SUMIFS(N$193:N$203,$C$193:$C$203,$C241,$D$193:$D$203,$D241)*
SUMPRODUCT($D$147:$N$152*($D$146:$N$146=$E$207)*($D$145:$N$145=$D241)*($C$147:$C$152=$B241))
) -
(
SUMIFS(N$179:N$189,$C$179:$C$189,$C241,$D$179:$D$189,$D241)*
SUMIFS(N$193:N$203,$C$193:$C$203,$C241,$D$193:$D$203,$D241)*
SUMPRODUCT($D$147:$N$152*($D$146:$N$146=$E$206)*($D$145:$N$145=$D241)*($C$147:$C$152=$B241))
)
)</f>
        <v>3.1272523206298715</v>
      </c>
      <c r="O241" s="99" cm="1">
        <f t="array" ref="O241">$A241 * $E$108 * (
(
SUMIFS(O$179:O$189,$C$179:$C$189,$C241,$D$179:$D$189,$D241)*
SUMIFS(O$193:O$203,$C$193:$C$203,$C241,$D$193:$D$203,$D241)*
SUMPRODUCT($D$147:$N$152*($D$146:$N$146=$E$207)*($D$145:$N$145=$D241)*($C$147:$C$152=$B241))
) -
(
SUMIFS(O$179:O$189,$C$179:$C$189,$C241,$D$179:$D$189,$D241)*
SUMIFS(O$193:O$203,$C$193:$C$203,$C241,$D$193:$D$203,$D241)*
SUMPRODUCT($D$147:$N$152*($D$146:$N$146=$E$206)*($D$145:$N$145=$D241)*($C$147:$C$152=$B241))
)
)</f>
        <v>3.1272523206298715</v>
      </c>
      <c r="P241" s="99" cm="1">
        <f t="array" ref="P241">$A241 * $E$108 * (
(
SUMIFS(P$179:P$189,$C$179:$C$189,$C241,$D$179:$D$189,$D241)*
SUMIFS(P$193:P$203,$C$193:$C$203,$C241,$D$193:$D$203,$D241)*
SUMPRODUCT($D$147:$N$152*($D$146:$N$146=$E$207)*($D$145:$N$145=$D241)*($C$147:$C$152=$B241))
) -
(
SUMIFS(P$179:P$189,$C$179:$C$189,$C241,$D$179:$D$189,$D241)*
SUMIFS(P$193:P$203,$C$193:$C$203,$C241,$D$193:$D$203,$D241)*
SUMPRODUCT($D$147:$N$152*($D$146:$N$146=$E$206)*($D$145:$N$145=$D241)*($C$147:$C$152=$B241))
)
)</f>
        <v>3.1272523206298715</v>
      </c>
      <c r="Q241" s="99" cm="1">
        <f t="array" ref="Q241">$A241 * $E$108 * (
(
SUMIFS(Q$179:Q$189,$C$179:$C$189,$C241,$D$179:$D$189,$D241)*
SUMIFS(Q$193:Q$203,$C$193:$C$203,$C241,$D$193:$D$203,$D241)*
SUMPRODUCT($D$147:$N$152*($D$146:$N$146=$E$207)*($D$145:$N$145=$D241)*($C$147:$C$152=$B241))
) -
(
SUMIFS(Q$179:Q$189,$C$179:$C$189,$C241,$D$179:$D$189,$D241)*
SUMIFS(Q$193:Q$203,$C$193:$C$203,$C241,$D$193:$D$203,$D241)*
SUMPRODUCT($D$147:$N$152*($D$146:$N$146=$E$206)*($D$145:$N$145=$D241)*($C$147:$C$152=$B241))
)
)</f>
        <v>3.1272523206298715</v>
      </c>
      <c r="R241" s="99" cm="1">
        <f t="array" ref="R241">$A241 * $E$108 * (
(
SUMIFS(R$179:R$189,$C$179:$C$189,$C241,$D$179:$D$189,$D241)*
SUMIFS(R$193:R$203,$C$193:$C$203,$C241,$D$193:$D$203,$D241)*
SUMPRODUCT($D$147:$N$152*($D$146:$N$146=$E$207)*($D$145:$N$145=$D241)*($C$147:$C$152=$B241))
) -
(
SUMIFS(R$179:R$189,$C$179:$C$189,$C241,$D$179:$D$189,$D241)*
SUMIFS(R$193:R$203,$C$193:$C$203,$C241,$D$193:$D$203,$D241)*
SUMPRODUCT($D$147:$N$152*($D$146:$N$146=$E$206)*($D$145:$N$145=$D241)*($C$147:$C$152=$B241))
)
)</f>
        <v>3.1272523206298715</v>
      </c>
      <c r="S241" s="99" cm="1">
        <f t="array" ref="S241">$A241 * $E$108 * (
(
SUMIFS(S$179:S$189,$C$179:$C$189,$C241,$D$179:$D$189,$D241)*
SUMIFS(S$193:S$203,$C$193:$C$203,$C241,$D$193:$D$203,$D241)*
SUMPRODUCT($D$147:$N$152*($D$146:$N$146=$E$207)*($D$145:$N$145=$D241)*($C$147:$C$152=$B241))
) -
(
SUMIFS(S$179:S$189,$C$179:$C$189,$C241,$D$179:$D$189,$D241)*
SUMIFS(S$193:S$203,$C$193:$C$203,$C241,$D$193:$D$203,$D241)*
SUMPRODUCT($D$147:$N$152*($D$146:$N$146=$E$206)*($D$145:$N$145=$D241)*($C$147:$C$152=$B241))
)
)</f>
        <v>3.1272523206298715</v>
      </c>
      <c r="T241" s="99" cm="1">
        <f t="array" ref="T241">$A241 * $E$108 * (
(
SUMIFS(T$179:T$189,$C$179:$C$189,$C241,$D$179:$D$189,$D241)*
SUMIFS(T$193:T$203,$C$193:$C$203,$C241,$D$193:$D$203,$D241)*
SUMPRODUCT($D$147:$N$152*($D$146:$N$146=$E$207)*($D$145:$N$145=$D241)*($C$147:$C$152=$B241))
) -
(
SUMIFS(T$179:T$189,$C$179:$C$189,$C241,$D$179:$D$189,$D241)*
SUMIFS(T$193:T$203,$C$193:$C$203,$C241,$D$193:$D$203,$D241)*
SUMPRODUCT($D$147:$N$152*($D$146:$N$146=$E$206)*($D$145:$N$145=$D241)*($C$147:$C$152=$B241))
)
)</f>
        <v>3.1272523206298715</v>
      </c>
      <c r="U241" s="99" cm="1">
        <f t="array" ref="U241">$A241 * $E$108 * (
(
SUMIFS(U$179:U$189,$C$179:$C$189,$C241,$D$179:$D$189,$D241)*
SUMIFS(U$193:U$203,$C$193:$C$203,$C241,$D$193:$D$203,$D241)*
SUMPRODUCT($D$147:$N$152*($D$146:$N$146=$E$207)*($D$145:$N$145=$D241)*($C$147:$C$152=$B241))
) -
(
SUMIFS(U$179:U$189,$C$179:$C$189,$C241,$D$179:$D$189,$D241)*
SUMIFS(U$193:U$203,$C$193:$C$203,$C241,$D$193:$D$203,$D241)*
SUMPRODUCT($D$147:$N$152*($D$146:$N$146=$E$206)*($D$145:$N$145=$D241)*($C$147:$C$152=$B241))
)
)</f>
        <v>3.1272523206298715</v>
      </c>
      <c r="V241" s="99" cm="1">
        <f t="array" ref="V241">$A241 * $E$108 * (
(
SUMIFS(V$179:V$189,$C$179:$C$189,$C241,$D$179:$D$189,$D241)*
SUMIFS(V$193:V$203,$C$193:$C$203,$C241,$D$193:$D$203,$D241)*
SUMPRODUCT($D$147:$N$152*($D$146:$N$146=$E$207)*($D$145:$N$145=$D241)*($C$147:$C$152=$B241))
) -
(
SUMIFS(V$179:V$189,$C$179:$C$189,$C241,$D$179:$D$189,$D241)*
SUMIFS(V$193:V$203,$C$193:$C$203,$C241,$D$193:$D$203,$D241)*
SUMPRODUCT($D$147:$N$152*($D$146:$N$146=$E$206)*($D$145:$N$145=$D241)*($C$147:$C$152=$B241))
)
)</f>
        <v>3.1272523206298715</v>
      </c>
      <c r="W241" s="99" cm="1">
        <f t="array" ref="W241">$A241 * $E$108 * (
(
SUMIFS(W$179:W$189,$C$179:$C$189,$C241,$D$179:$D$189,$D241)*
SUMIFS(W$193:W$203,$C$193:$C$203,$C241,$D$193:$D$203,$D241)*
SUMPRODUCT($D$147:$N$152*($D$146:$N$146=$E$207)*($D$145:$N$145=$D241)*($C$147:$C$152=$B241))
) -
(
SUMIFS(W$179:W$189,$C$179:$C$189,$C241,$D$179:$D$189,$D241)*
SUMIFS(W$193:W$203,$C$193:$C$203,$C241,$D$193:$D$203,$D241)*
SUMPRODUCT($D$147:$N$152*($D$146:$N$146=$E$206)*($D$145:$N$145=$D241)*($C$147:$C$152=$B241))
)
)</f>
        <v>3.1272523206298715</v>
      </c>
      <c r="X241" s="99" cm="1">
        <f t="array" ref="X241">$A241 * $E$108 * (
(
SUMIFS(X$179:X$189,$C$179:$C$189,$C241,$D$179:$D$189,$D241)*
SUMIFS(X$193:X$203,$C$193:$C$203,$C241,$D$193:$D$203,$D241)*
SUMPRODUCT($D$147:$N$152*($D$146:$N$146=$E$207)*($D$145:$N$145=$D241)*($C$147:$C$152=$B241))
) -
(
SUMIFS(X$179:X$189,$C$179:$C$189,$C241,$D$179:$D$189,$D241)*
SUMIFS(X$193:X$203,$C$193:$C$203,$C241,$D$193:$D$203,$D241)*
SUMPRODUCT($D$147:$N$152*($D$146:$N$146=$E$206)*($D$145:$N$145=$D241)*($C$147:$C$152=$B241))
)
)</f>
        <v>3.1272523206298715</v>
      </c>
      <c r="Y241" s="99" cm="1">
        <f t="array" ref="Y241">$A241 * $E$108 * (
(
SUMIFS(Y$179:Y$189,$C$179:$C$189,$C241,$D$179:$D$189,$D241)*
SUMIFS(Y$193:Y$203,$C$193:$C$203,$C241,$D$193:$D$203,$D241)*
SUMPRODUCT($D$147:$N$152*($D$146:$N$146=$E$207)*($D$145:$N$145=$D241)*($C$147:$C$152=$B241))
) -
(
SUMIFS(Y$179:Y$189,$C$179:$C$189,$C241,$D$179:$D$189,$D241)*
SUMIFS(Y$193:Y$203,$C$193:$C$203,$C241,$D$193:$D$203,$D241)*
SUMPRODUCT($D$147:$N$152*($D$146:$N$146=$E$206)*($D$145:$N$145=$D241)*($C$147:$C$152=$B241))
)
)</f>
        <v>3.1272523206298715</v>
      </c>
      <c r="Z241" s="99" cm="1">
        <f t="array" ref="Z241">$A241 * $E$108 * (
(
SUMIFS(Z$179:Z$189,$C$179:$C$189,$C241,$D$179:$D$189,$D241)*
SUMIFS(Z$193:Z$203,$C$193:$C$203,$C241,$D$193:$D$203,$D241)*
SUMPRODUCT($D$147:$N$152*($D$146:$N$146=$E$207)*($D$145:$N$145=$D241)*($C$147:$C$152=$B241))
) -
(
SUMIFS(Z$179:Z$189,$C$179:$C$189,$C241,$D$179:$D$189,$D241)*
SUMIFS(Z$193:Z$203,$C$193:$C$203,$C241,$D$193:$D$203,$D241)*
SUMPRODUCT($D$147:$N$152*($D$146:$N$146=$E$206)*($D$145:$N$145=$D241)*($C$147:$C$152=$B241))
)
)</f>
        <v>3.1272523206298715</v>
      </c>
      <c r="AA241" s="99" cm="1">
        <f t="array" ref="AA241">$A241 * $E$108 * (
(
SUMIFS(AA$179:AA$189,$C$179:$C$189,$C241,$D$179:$D$189,$D241)*
SUMIFS(AA$193:AA$203,$C$193:$C$203,$C241,$D$193:$D$203,$D241)*
SUMPRODUCT($D$147:$N$152*($D$146:$N$146=$E$207)*($D$145:$N$145=$D241)*($C$147:$C$152=$B241))
) -
(
SUMIFS(AA$179:AA$189,$C$179:$C$189,$C241,$D$179:$D$189,$D241)*
SUMIFS(AA$193:AA$203,$C$193:$C$203,$C241,$D$193:$D$203,$D241)*
SUMPRODUCT($D$147:$N$152*($D$146:$N$146=$E$206)*($D$145:$N$145=$D241)*($C$147:$C$152=$B241))
)
)</f>
        <v>3.1272523206298715</v>
      </c>
      <c r="AB241" s="99" cm="1">
        <f t="array" ref="AB241">$A241 * $E$108 * (
(
SUMIFS(AB$179:AB$189,$C$179:$C$189,$C241,$D$179:$D$189,$D241)*
SUMIFS(AB$193:AB$203,$C$193:$C$203,$C241,$D$193:$D$203,$D241)*
SUMPRODUCT($D$147:$N$152*($D$146:$N$146=$E$207)*($D$145:$N$145=$D241)*($C$147:$C$152=$B241))
) -
(
SUMIFS(AB$179:AB$189,$C$179:$C$189,$C241,$D$179:$D$189,$D241)*
SUMIFS(AB$193:AB$203,$C$193:$C$203,$C241,$D$193:$D$203,$D241)*
SUMPRODUCT($D$147:$N$152*($D$146:$N$146=$E$206)*($D$145:$N$145=$D241)*($C$147:$C$152=$B241))
)
)</f>
        <v>3.1272523206298715</v>
      </c>
      <c r="AC241" s="99" cm="1">
        <f t="array" ref="AC241">$A241 * $E$108 * (
(
SUMIFS(AC$179:AC$189,$C$179:$C$189,$C241,$D$179:$D$189,$D241)*
SUMIFS(AC$193:AC$203,$C$193:$C$203,$C241,$D$193:$D$203,$D241)*
SUMPRODUCT($D$147:$N$152*($D$146:$N$146=$E$207)*($D$145:$N$145=$D241)*($C$147:$C$152=$B241))
) -
(
SUMIFS(AC$179:AC$189,$C$179:$C$189,$C241,$D$179:$D$189,$D241)*
SUMIFS(AC$193:AC$203,$C$193:$C$203,$C241,$D$193:$D$203,$D241)*
SUMPRODUCT($D$147:$N$152*($D$146:$N$146=$E$206)*($D$145:$N$145=$D241)*($C$147:$C$152=$B241))
)
)</f>
        <v>3.1272523206298715</v>
      </c>
      <c r="AD241" s="99" cm="1">
        <f t="array" ref="AD241">$A241 * $E$108 * (
(
SUMIFS(AD$179:AD$189,$C$179:$C$189,$C241,$D$179:$D$189,$D241)*
SUMIFS(AD$193:AD$203,$C$193:$C$203,$C241,$D$193:$D$203,$D241)*
SUMPRODUCT($D$147:$N$152*($D$146:$N$146=$E$207)*($D$145:$N$145=$D241)*($C$147:$C$152=$B241))
) -
(
SUMIFS(AD$179:AD$189,$C$179:$C$189,$C241,$D$179:$D$189,$D241)*
SUMIFS(AD$193:AD$203,$C$193:$C$203,$C241,$D$193:$D$203,$D241)*
SUMPRODUCT($D$147:$N$152*($D$146:$N$146=$E$206)*($D$145:$N$145=$D241)*($C$147:$C$152=$B241))
)
)</f>
        <v>3.1272523206298715</v>
      </c>
    </row>
    <row r="242" spans="1:30" x14ac:dyDescent="0.2">
      <c r="A242" s="15">
        <f>1</f>
        <v>1</v>
      </c>
      <c r="B242" s="6" t="s">
        <v>49</v>
      </c>
      <c r="C242" s="6" t="s">
        <v>35</v>
      </c>
      <c r="D242" s="6" t="s">
        <v>125</v>
      </c>
      <c r="E242" s="99" cm="1">
        <f t="array" ref="E242">$A242 * $E$108 * (
(
SUMIFS(E$179:E$189,$C$179:$C$189,$C242,$D$179:$D$189,$D242)*
SUMIFS(E$193:E$203,$C$193:$C$203,$C242,$D$193:$D$203,$D242)*
SUMPRODUCT($D$147:$N$152*($D$146:$N$146=$E$207)*($D$145:$N$145=$D242)*($C$147:$C$152=$B242))
) -
(
SUMIFS(E$179:E$189,$C$179:$C$189,$C242,$D$179:$D$189,$D242)*
SUMIFS(E$193:E$203,$C$193:$C$203,$C242,$D$193:$D$203,$D242)*
SUMPRODUCT($D$147:$N$152*($D$146:$N$146=$E$206)*($D$145:$N$145=$D242)*($C$147:$C$152=$B242))
)
)</f>
        <v>0</v>
      </c>
      <c r="F242" s="99" cm="1">
        <f t="array" ref="F242">$A242 * $E$108 * (
(
SUMIFS(F$179:F$189,$C$179:$C$189,$C242,$D$179:$D$189,$D242)*
SUMIFS(F$193:F$203,$C$193:$C$203,$C242,$D$193:$D$203,$D242)*
SUMPRODUCT($D$147:$N$152*($D$146:$N$146=$E$207)*($D$145:$N$145=$D242)*($C$147:$C$152=$B242))
) -
(
SUMIFS(F$179:F$189,$C$179:$C$189,$C242,$D$179:$D$189,$D242)*
SUMIFS(F$193:F$203,$C$193:$C$203,$C242,$D$193:$D$203,$D242)*
SUMPRODUCT($D$147:$N$152*($D$146:$N$146=$E$206)*($D$145:$N$145=$D242)*($C$147:$C$152=$B242))
)
)</f>
        <v>0</v>
      </c>
      <c r="G242" s="99" cm="1">
        <f t="array" ref="G242">$A242 * $E$108 * (
(
SUMIFS(G$179:G$189,$C$179:$C$189,$C242,$D$179:$D$189,$D242)*
SUMIFS(G$193:G$203,$C$193:$C$203,$C242,$D$193:$D$203,$D242)*
SUMPRODUCT($D$147:$N$152*($D$146:$N$146=$E$207)*($D$145:$N$145=$D242)*($C$147:$C$152=$B242))
) -
(
SUMIFS(G$179:G$189,$C$179:$C$189,$C242,$D$179:$D$189,$D242)*
SUMIFS(G$193:G$203,$C$193:$C$203,$C242,$D$193:$D$203,$D242)*
SUMPRODUCT($D$147:$N$152*($D$146:$N$146=$E$206)*($D$145:$N$145=$D242)*($C$147:$C$152=$B242))
)
)</f>
        <v>0.69748388384749282</v>
      </c>
      <c r="H242" s="99" cm="1">
        <f t="array" ref="H242">$A242 * $E$108 * (
(
SUMIFS(H$179:H$189,$C$179:$C$189,$C242,$D$179:$D$189,$D242)*
SUMIFS(H$193:H$203,$C$193:$C$203,$C242,$D$193:$D$203,$D242)*
SUMPRODUCT($D$147:$N$152*($D$146:$N$146=$E$207)*($D$145:$N$145=$D242)*($C$147:$C$152=$B242))
) -
(
SUMIFS(H$179:H$189,$C$179:$C$189,$C242,$D$179:$D$189,$D242)*
SUMIFS(H$193:H$203,$C$193:$C$203,$C242,$D$193:$D$203,$D242)*
SUMPRODUCT($D$147:$N$152*($D$146:$N$146=$E$206)*($D$145:$N$145=$D242)*($C$147:$C$152=$B242))
)
)</f>
        <v>1.3949677676949856</v>
      </c>
      <c r="I242" s="99" cm="1">
        <f t="array" ref="I242">$A242 * $E$108 * (
(
SUMIFS(I$179:I$189,$C$179:$C$189,$C242,$D$179:$D$189,$D242)*
SUMIFS(I$193:I$203,$C$193:$C$203,$C242,$D$193:$D$203,$D242)*
SUMPRODUCT($D$147:$N$152*($D$146:$N$146=$E$207)*($D$145:$N$145=$D242)*($C$147:$C$152=$B242))
) -
(
SUMIFS(I$179:I$189,$C$179:$C$189,$C242,$D$179:$D$189,$D242)*
SUMIFS(I$193:I$203,$C$193:$C$203,$C242,$D$193:$D$203,$D242)*
SUMPRODUCT($D$147:$N$152*($D$146:$N$146=$E$206)*($D$145:$N$145=$D242)*($C$147:$C$152=$B242))
)
)</f>
        <v>2.0924516515424783</v>
      </c>
      <c r="J242" s="99" cm="1">
        <f t="array" ref="J242">$A242 * $E$108 * (
(
SUMIFS(J$179:J$189,$C$179:$C$189,$C242,$D$179:$D$189,$D242)*
SUMIFS(J$193:J$203,$C$193:$C$203,$C242,$D$193:$D$203,$D242)*
SUMPRODUCT($D$147:$N$152*($D$146:$N$146=$E$207)*($D$145:$N$145=$D242)*($C$147:$C$152=$B242))
) -
(
SUMIFS(J$179:J$189,$C$179:$C$189,$C242,$D$179:$D$189,$D242)*
SUMIFS(J$193:J$203,$C$193:$C$203,$C242,$D$193:$D$203,$D242)*
SUMPRODUCT($D$147:$N$152*($D$146:$N$146=$E$206)*($D$145:$N$145=$D242)*($C$147:$C$152=$B242))
)
)</f>
        <v>2.7899355353899713</v>
      </c>
      <c r="K242" s="99" cm="1">
        <f t="array" ref="K242">$A242 * $E$108 * (
(
SUMIFS(K$179:K$189,$C$179:$C$189,$C242,$D$179:$D$189,$D242)*
SUMIFS(K$193:K$203,$C$193:$C$203,$C242,$D$193:$D$203,$D242)*
SUMPRODUCT($D$147:$N$152*($D$146:$N$146=$E$207)*($D$145:$N$145=$D242)*($C$147:$C$152=$B242))
) -
(
SUMIFS(K$179:K$189,$C$179:$C$189,$C242,$D$179:$D$189,$D242)*
SUMIFS(K$193:K$203,$C$193:$C$203,$C242,$D$193:$D$203,$D242)*
SUMPRODUCT($D$147:$N$152*($D$146:$N$146=$E$206)*($D$145:$N$145=$D242)*($C$147:$C$152=$B242))
)
)</f>
        <v>3.4874194192374652</v>
      </c>
      <c r="L242" s="99" cm="1">
        <f t="array" ref="L242">$A242 * $E$108 * (
(
SUMIFS(L$179:L$189,$C$179:$C$189,$C242,$D$179:$D$189,$D242)*
SUMIFS(L$193:L$203,$C$193:$C$203,$C242,$D$193:$D$203,$D242)*
SUMPRODUCT($D$147:$N$152*($D$146:$N$146=$E$207)*($D$145:$N$145=$D242)*($C$147:$C$152=$B242))
) -
(
SUMIFS(L$179:L$189,$C$179:$C$189,$C242,$D$179:$D$189,$D242)*
SUMIFS(L$193:L$203,$C$193:$C$203,$C242,$D$193:$D$203,$D242)*
SUMPRODUCT($D$147:$N$152*($D$146:$N$146=$E$206)*($D$145:$N$145=$D242)*($C$147:$C$152=$B242))
)
)</f>
        <v>3.4874194192374652</v>
      </c>
      <c r="M242" s="99" cm="1">
        <f t="array" ref="M242">$A242 * $E$108 * (
(
SUMIFS(M$179:M$189,$C$179:$C$189,$C242,$D$179:$D$189,$D242)*
SUMIFS(M$193:M$203,$C$193:$C$203,$C242,$D$193:$D$203,$D242)*
SUMPRODUCT($D$147:$N$152*($D$146:$N$146=$E$207)*($D$145:$N$145=$D242)*($C$147:$C$152=$B242))
) -
(
SUMIFS(M$179:M$189,$C$179:$C$189,$C242,$D$179:$D$189,$D242)*
SUMIFS(M$193:M$203,$C$193:$C$203,$C242,$D$193:$D$203,$D242)*
SUMPRODUCT($D$147:$N$152*($D$146:$N$146=$E$206)*($D$145:$N$145=$D242)*($C$147:$C$152=$B242))
)
)</f>
        <v>3.4874194192374652</v>
      </c>
      <c r="N242" s="99" cm="1">
        <f t="array" ref="N242">$A242 * $E$108 * (
(
SUMIFS(N$179:N$189,$C$179:$C$189,$C242,$D$179:$D$189,$D242)*
SUMIFS(N$193:N$203,$C$193:$C$203,$C242,$D$193:$D$203,$D242)*
SUMPRODUCT($D$147:$N$152*($D$146:$N$146=$E$207)*($D$145:$N$145=$D242)*($C$147:$C$152=$B242))
) -
(
SUMIFS(N$179:N$189,$C$179:$C$189,$C242,$D$179:$D$189,$D242)*
SUMIFS(N$193:N$203,$C$193:$C$203,$C242,$D$193:$D$203,$D242)*
SUMPRODUCT($D$147:$N$152*($D$146:$N$146=$E$206)*($D$145:$N$145=$D242)*($C$147:$C$152=$B242))
)
)</f>
        <v>3.4874194192374652</v>
      </c>
      <c r="O242" s="99" cm="1">
        <f t="array" ref="O242">$A242 * $E$108 * (
(
SUMIFS(O$179:O$189,$C$179:$C$189,$C242,$D$179:$D$189,$D242)*
SUMIFS(O$193:O$203,$C$193:$C$203,$C242,$D$193:$D$203,$D242)*
SUMPRODUCT($D$147:$N$152*($D$146:$N$146=$E$207)*($D$145:$N$145=$D242)*($C$147:$C$152=$B242))
) -
(
SUMIFS(O$179:O$189,$C$179:$C$189,$C242,$D$179:$D$189,$D242)*
SUMIFS(O$193:O$203,$C$193:$C$203,$C242,$D$193:$D$203,$D242)*
SUMPRODUCT($D$147:$N$152*($D$146:$N$146=$E$206)*($D$145:$N$145=$D242)*($C$147:$C$152=$B242))
)
)</f>
        <v>3.4874194192374652</v>
      </c>
      <c r="P242" s="99" cm="1">
        <f t="array" ref="P242">$A242 * $E$108 * (
(
SUMIFS(P$179:P$189,$C$179:$C$189,$C242,$D$179:$D$189,$D242)*
SUMIFS(P$193:P$203,$C$193:$C$203,$C242,$D$193:$D$203,$D242)*
SUMPRODUCT($D$147:$N$152*($D$146:$N$146=$E$207)*($D$145:$N$145=$D242)*($C$147:$C$152=$B242))
) -
(
SUMIFS(P$179:P$189,$C$179:$C$189,$C242,$D$179:$D$189,$D242)*
SUMIFS(P$193:P$203,$C$193:$C$203,$C242,$D$193:$D$203,$D242)*
SUMPRODUCT($D$147:$N$152*($D$146:$N$146=$E$206)*($D$145:$N$145=$D242)*($C$147:$C$152=$B242))
)
)</f>
        <v>3.4874194192374652</v>
      </c>
      <c r="Q242" s="99" cm="1">
        <f t="array" ref="Q242">$A242 * $E$108 * (
(
SUMIFS(Q$179:Q$189,$C$179:$C$189,$C242,$D$179:$D$189,$D242)*
SUMIFS(Q$193:Q$203,$C$193:$C$203,$C242,$D$193:$D$203,$D242)*
SUMPRODUCT($D$147:$N$152*($D$146:$N$146=$E$207)*($D$145:$N$145=$D242)*($C$147:$C$152=$B242))
) -
(
SUMIFS(Q$179:Q$189,$C$179:$C$189,$C242,$D$179:$D$189,$D242)*
SUMIFS(Q$193:Q$203,$C$193:$C$203,$C242,$D$193:$D$203,$D242)*
SUMPRODUCT($D$147:$N$152*($D$146:$N$146=$E$206)*($D$145:$N$145=$D242)*($C$147:$C$152=$B242))
)
)</f>
        <v>3.4874194192374652</v>
      </c>
      <c r="R242" s="99" cm="1">
        <f t="array" ref="R242">$A242 * $E$108 * (
(
SUMIFS(R$179:R$189,$C$179:$C$189,$C242,$D$179:$D$189,$D242)*
SUMIFS(R$193:R$203,$C$193:$C$203,$C242,$D$193:$D$203,$D242)*
SUMPRODUCT($D$147:$N$152*($D$146:$N$146=$E$207)*($D$145:$N$145=$D242)*($C$147:$C$152=$B242))
) -
(
SUMIFS(R$179:R$189,$C$179:$C$189,$C242,$D$179:$D$189,$D242)*
SUMIFS(R$193:R$203,$C$193:$C$203,$C242,$D$193:$D$203,$D242)*
SUMPRODUCT($D$147:$N$152*($D$146:$N$146=$E$206)*($D$145:$N$145=$D242)*($C$147:$C$152=$B242))
)
)</f>
        <v>3.4874194192374652</v>
      </c>
      <c r="S242" s="99" cm="1">
        <f t="array" ref="S242">$A242 * $E$108 * (
(
SUMIFS(S$179:S$189,$C$179:$C$189,$C242,$D$179:$D$189,$D242)*
SUMIFS(S$193:S$203,$C$193:$C$203,$C242,$D$193:$D$203,$D242)*
SUMPRODUCT($D$147:$N$152*($D$146:$N$146=$E$207)*($D$145:$N$145=$D242)*($C$147:$C$152=$B242))
) -
(
SUMIFS(S$179:S$189,$C$179:$C$189,$C242,$D$179:$D$189,$D242)*
SUMIFS(S$193:S$203,$C$193:$C$203,$C242,$D$193:$D$203,$D242)*
SUMPRODUCT($D$147:$N$152*($D$146:$N$146=$E$206)*($D$145:$N$145=$D242)*($C$147:$C$152=$B242))
)
)</f>
        <v>3.4874194192374652</v>
      </c>
      <c r="T242" s="99" cm="1">
        <f t="array" ref="T242">$A242 * $E$108 * (
(
SUMIFS(T$179:T$189,$C$179:$C$189,$C242,$D$179:$D$189,$D242)*
SUMIFS(T$193:T$203,$C$193:$C$203,$C242,$D$193:$D$203,$D242)*
SUMPRODUCT($D$147:$N$152*($D$146:$N$146=$E$207)*($D$145:$N$145=$D242)*($C$147:$C$152=$B242))
) -
(
SUMIFS(T$179:T$189,$C$179:$C$189,$C242,$D$179:$D$189,$D242)*
SUMIFS(T$193:T$203,$C$193:$C$203,$C242,$D$193:$D$203,$D242)*
SUMPRODUCT($D$147:$N$152*($D$146:$N$146=$E$206)*($D$145:$N$145=$D242)*($C$147:$C$152=$B242))
)
)</f>
        <v>3.4874194192374652</v>
      </c>
      <c r="U242" s="99" cm="1">
        <f t="array" ref="U242">$A242 * $E$108 * (
(
SUMIFS(U$179:U$189,$C$179:$C$189,$C242,$D$179:$D$189,$D242)*
SUMIFS(U$193:U$203,$C$193:$C$203,$C242,$D$193:$D$203,$D242)*
SUMPRODUCT($D$147:$N$152*($D$146:$N$146=$E$207)*($D$145:$N$145=$D242)*($C$147:$C$152=$B242))
) -
(
SUMIFS(U$179:U$189,$C$179:$C$189,$C242,$D$179:$D$189,$D242)*
SUMIFS(U$193:U$203,$C$193:$C$203,$C242,$D$193:$D$203,$D242)*
SUMPRODUCT($D$147:$N$152*($D$146:$N$146=$E$206)*($D$145:$N$145=$D242)*($C$147:$C$152=$B242))
)
)</f>
        <v>3.4874194192374652</v>
      </c>
      <c r="V242" s="99" cm="1">
        <f t="array" ref="V242">$A242 * $E$108 * (
(
SUMIFS(V$179:V$189,$C$179:$C$189,$C242,$D$179:$D$189,$D242)*
SUMIFS(V$193:V$203,$C$193:$C$203,$C242,$D$193:$D$203,$D242)*
SUMPRODUCT($D$147:$N$152*($D$146:$N$146=$E$207)*($D$145:$N$145=$D242)*($C$147:$C$152=$B242))
) -
(
SUMIFS(V$179:V$189,$C$179:$C$189,$C242,$D$179:$D$189,$D242)*
SUMIFS(V$193:V$203,$C$193:$C$203,$C242,$D$193:$D$203,$D242)*
SUMPRODUCT($D$147:$N$152*($D$146:$N$146=$E$206)*($D$145:$N$145=$D242)*($C$147:$C$152=$B242))
)
)</f>
        <v>3.4874194192374652</v>
      </c>
      <c r="W242" s="99" cm="1">
        <f t="array" ref="W242">$A242 * $E$108 * (
(
SUMIFS(W$179:W$189,$C$179:$C$189,$C242,$D$179:$D$189,$D242)*
SUMIFS(W$193:W$203,$C$193:$C$203,$C242,$D$193:$D$203,$D242)*
SUMPRODUCT($D$147:$N$152*($D$146:$N$146=$E$207)*($D$145:$N$145=$D242)*($C$147:$C$152=$B242))
) -
(
SUMIFS(W$179:W$189,$C$179:$C$189,$C242,$D$179:$D$189,$D242)*
SUMIFS(W$193:W$203,$C$193:$C$203,$C242,$D$193:$D$203,$D242)*
SUMPRODUCT($D$147:$N$152*($D$146:$N$146=$E$206)*($D$145:$N$145=$D242)*($C$147:$C$152=$B242))
)
)</f>
        <v>3.4874194192374652</v>
      </c>
      <c r="X242" s="99" cm="1">
        <f t="array" ref="X242">$A242 * $E$108 * (
(
SUMIFS(X$179:X$189,$C$179:$C$189,$C242,$D$179:$D$189,$D242)*
SUMIFS(X$193:X$203,$C$193:$C$203,$C242,$D$193:$D$203,$D242)*
SUMPRODUCT($D$147:$N$152*($D$146:$N$146=$E$207)*($D$145:$N$145=$D242)*($C$147:$C$152=$B242))
) -
(
SUMIFS(X$179:X$189,$C$179:$C$189,$C242,$D$179:$D$189,$D242)*
SUMIFS(X$193:X$203,$C$193:$C$203,$C242,$D$193:$D$203,$D242)*
SUMPRODUCT($D$147:$N$152*($D$146:$N$146=$E$206)*($D$145:$N$145=$D242)*($C$147:$C$152=$B242))
)
)</f>
        <v>3.4874194192374652</v>
      </c>
      <c r="Y242" s="99" cm="1">
        <f t="array" ref="Y242">$A242 * $E$108 * (
(
SUMIFS(Y$179:Y$189,$C$179:$C$189,$C242,$D$179:$D$189,$D242)*
SUMIFS(Y$193:Y$203,$C$193:$C$203,$C242,$D$193:$D$203,$D242)*
SUMPRODUCT($D$147:$N$152*($D$146:$N$146=$E$207)*($D$145:$N$145=$D242)*($C$147:$C$152=$B242))
) -
(
SUMIFS(Y$179:Y$189,$C$179:$C$189,$C242,$D$179:$D$189,$D242)*
SUMIFS(Y$193:Y$203,$C$193:$C$203,$C242,$D$193:$D$203,$D242)*
SUMPRODUCT($D$147:$N$152*($D$146:$N$146=$E$206)*($D$145:$N$145=$D242)*($C$147:$C$152=$B242))
)
)</f>
        <v>3.4874194192374652</v>
      </c>
      <c r="Z242" s="99" cm="1">
        <f t="array" ref="Z242">$A242 * $E$108 * (
(
SUMIFS(Z$179:Z$189,$C$179:$C$189,$C242,$D$179:$D$189,$D242)*
SUMIFS(Z$193:Z$203,$C$193:$C$203,$C242,$D$193:$D$203,$D242)*
SUMPRODUCT($D$147:$N$152*($D$146:$N$146=$E$207)*($D$145:$N$145=$D242)*($C$147:$C$152=$B242))
) -
(
SUMIFS(Z$179:Z$189,$C$179:$C$189,$C242,$D$179:$D$189,$D242)*
SUMIFS(Z$193:Z$203,$C$193:$C$203,$C242,$D$193:$D$203,$D242)*
SUMPRODUCT($D$147:$N$152*($D$146:$N$146=$E$206)*($D$145:$N$145=$D242)*($C$147:$C$152=$B242))
)
)</f>
        <v>3.4874194192374652</v>
      </c>
      <c r="AA242" s="99" cm="1">
        <f t="array" ref="AA242">$A242 * $E$108 * (
(
SUMIFS(AA$179:AA$189,$C$179:$C$189,$C242,$D$179:$D$189,$D242)*
SUMIFS(AA$193:AA$203,$C$193:$C$203,$C242,$D$193:$D$203,$D242)*
SUMPRODUCT($D$147:$N$152*($D$146:$N$146=$E$207)*($D$145:$N$145=$D242)*($C$147:$C$152=$B242))
) -
(
SUMIFS(AA$179:AA$189,$C$179:$C$189,$C242,$D$179:$D$189,$D242)*
SUMIFS(AA$193:AA$203,$C$193:$C$203,$C242,$D$193:$D$203,$D242)*
SUMPRODUCT($D$147:$N$152*($D$146:$N$146=$E$206)*($D$145:$N$145=$D242)*($C$147:$C$152=$B242))
)
)</f>
        <v>3.4874194192374652</v>
      </c>
      <c r="AB242" s="99" cm="1">
        <f t="array" ref="AB242">$A242 * $E$108 * (
(
SUMIFS(AB$179:AB$189,$C$179:$C$189,$C242,$D$179:$D$189,$D242)*
SUMIFS(AB$193:AB$203,$C$193:$C$203,$C242,$D$193:$D$203,$D242)*
SUMPRODUCT($D$147:$N$152*($D$146:$N$146=$E$207)*($D$145:$N$145=$D242)*($C$147:$C$152=$B242))
) -
(
SUMIFS(AB$179:AB$189,$C$179:$C$189,$C242,$D$179:$D$189,$D242)*
SUMIFS(AB$193:AB$203,$C$193:$C$203,$C242,$D$193:$D$203,$D242)*
SUMPRODUCT($D$147:$N$152*($D$146:$N$146=$E$206)*($D$145:$N$145=$D242)*($C$147:$C$152=$B242))
)
)</f>
        <v>3.4874194192374652</v>
      </c>
      <c r="AC242" s="99" cm="1">
        <f t="array" ref="AC242">$A242 * $E$108 * (
(
SUMIFS(AC$179:AC$189,$C$179:$C$189,$C242,$D$179:$D$189,$D242)*
SUMIFS(AC$193:AC$203,$C$193:$C$203,$C242,$D$193:$D$203,$D242)*
SUMPRODUCT($D$147:$N$152*($D$146:$N$146=$E$207)*($D$145:$N$145=$D242)*($C$147:$C$152=$B242))
) -
(
SUMIFS(AC$179:AC$189,$C$179:$C$189,$C242,$D$179:$D$189,$D242)*
SUMIFS(AC$193:AC$203,$C$193:$C$203,$C242,$D$193:$D$203,$D242)*
SUMPRODUCT($D$147:$N$152*($D$146:$N$146=$E$206)*($D$145:$N$145=$D242)*($C$147:$C$152=$B242))
)
)</f>
        <v>3.4874194192374652</v>
      </c>
      <c r="AD242" s="99" cm="1">
        <f t="array" ref="AD242">$A242 * $E$108 * (
(
SUMIFS(AD$179:AD$189,$C$179:$C$189,$C242,$D$179:$D$189,$D242)*
SUMIFS(AD$193:AD$203,$C$193:$C$203,$C242,$D$193:$D$203,$D242)*
SUMPRODUCT($D$147:$N$152*($D$146:$N$146=$E$207)*($D$145:$N$145=$D242)*($C$147:$C$152=$B242))
) -
(
SUMIFS(AD$179:AD$189,$C$179:$C$189,$C242,$D$179:$D$189,$D242)*
SUMIFS(AD$193:AD$203,$C$193:$C$203,$C242,$D$193:$D$203,$D242)*
SUMPRODUCT($D$147:$N$152*($D$146:$N$146=$E$206)*($D$145:$N$145=$D242)*($C$147:$C$152=$B242))
)
)</f>
        <v>3.4874194192374652</v>
      </c>
    </row>
    <row r="243" spans="1:30" x14ac:dyDescent="0.2">
      <c r="A243" s="15">
        <f>1</f>
        <v>1</v>
      </c>
      <c r="B243" s="6" t="s">
        <v>50</v>
      </c>
      <c r="C243" s="6" t="s">
        <v>35</v>
      </c>
      <c r="D243" s="6" t="s">
        <v>125</v>
      </c>
      <c r="E243" s="99" cm="1">
        <f t="array" ref="E243">$A243 * $E$108 * (
(
SUMIFS(E$179:E$189,$C$179:$C$189,$C243,$D$179:$D$189,$D243)*
SUMIFS(E$193:E$203,$C$193:$C$203,$C243,$D$193:$D$203,$D243)*
SUMPRODUCT($D$147:$N$152*($D$146:$N$146=$E$207)*($D$145:$N$145=$D243)*($C$147:$C$152=$B243))
) -
(
SUMIFS(E$179:E$189,$C$179:$C$189,$C243,$D$179:$D$189,$D243)*
SUMIFS(E$193:E$203,$C$193:$C$203,$C243,$D$193:$D$203,$D243)*
SUMPRODUCT($D$147:$N$152*($D$146:$N$146=$E$206)*($D$145:$N$145=$D243)*($C$147:$C$152=$B243))
)
)</f>
        <v>0</v>
      </c>
      <c r="F243" s="99" cm="1">
        <f t="array" ref="F243">$A243 * $E$108 * (
(
SUMIFS(F$179:F$189,$C$179:$C$189,$C243,$D$179:$D$189,$D243)*
SUMIFS(F$193:F$203,$C$193:$C$203,$C243,$D$193:$D$203,$D243)*
SUMPRODUCT($D$147:$N$152*($D$146:$N$146=$E$207)*($D$145:$N$145=$D243)*($C$147:$C$152=$B243))
) -
(
SUMIFS(F$179:F$189,$C$179:$C$189,$C243,$D$179:$D$189,$D243)*
SUMIFS(F$193:F$203,$C$193:$C$203,$C243,$D$193:$D$203,$D243)*
SUMPRODUCT($D$147:$N$152*($D$146:$N$146=$E$206)*($D$145:$N$145=$D243)*($C$147:$C$152=$B243))
)
)</f>
        <v>0</v>
      </c>
      <c r="G243" s="99" cm="1">
        <f t="array" ref="G243">$A243 * $E$108 * (
(
SUMIFS(G$179:G$189,$C$179:$C$189,$C243,$D$179:$D$189,$D243)*
SUMIFS(G$193:G$203,$C$193:$C$203,$C243,$D$193:$D$203,$D243)*
SUMPRODUCT($D$147:$N$152*($D$146:$N$146=$E$207)*($D$145:$N$145=$D243)*($C$147:$C$152=$B243))
) -
(
SUMIFS(G$179:G$189,$C$179:$C$189,$C243,$D$179:$D$189,$D243)*
SUMIFS(G$193:G$203,$C$193:$C$203,$C243,$D$193:$D$203,$D243)*
SUMPRODUCT($D$147:$N$152*($D$146:$N$146=$E$206)*($D$145:$N$145=$D243)*($C$147:$C$152=$B243))
)
)</f>
        <v>13.041731546105067</v>
      </c>
      <c r="H243" s="99" cm="1">
        <f t="array" ref="H243">$A243 * $E$108 * (
(
SUMIFS(H$179:H$189,$C$179:$C$189,$C243,$D$179:$D$189,$D243)*
SUMIFS(H$193:H$203,$C$193:$C$203,$C243,$D$193:$D$203,$D243)*
SUMPRODUCT($D$147:$N$152*($D$146:$N$146=$E$207)*($D$145:$N$145=$D243)*($C$147:$C$152=$B243))
) -
(
SUMIFS(H$179:H$189,$C$179:$C$189,$C243,$D$179:$D$189,$D243)*
SUMIFS(H$193:H$203,$C$193:$C$203,$C243,$D$193:$D$203,$D243)*
SUMPRODUCT($D$147:$N$152*($D$146:$N$146=$E$206)*($D$145:$N$145=$D243)*($C$147:$C$152=$B243))
)
)</f>
        <v>26.083463092210135</v>
      </c>
      <c r="I243" s="99" cm="1">
        <f t="array" ref="I243">$A243 * $E$108 * (
(
SUMIFS(I$179:I$189,$C$179:$C$189,$C243,$D$179:$D$189,$D243)*
SUMIFS(I$193:I$203,$C$193:$C$203,$C243,$D$193:$D$203,$D243)*
SUMPRODUCT($D$147:$N$152*($D$146:$N$146=$E$207)*($D$145:$N$145=$D243)*($C$147:$C$152=$B243))
) -
(
SUMIFS(I$179:I$189,$C$179:$C$189,$C243,$D$179:$D$189,$D243)*
SUMIFS(I$193:I$203,$C$193:$C$203,$C243,$D$193:$D$203,$D243)*
SUMPRODUCT($D$147:$N$152*($D$146:$N$146=$E$206)*($D$145:$N$145=$D243)*($C$147:$C$152=$B243))
)
)</f>
        <v>39.125194638315207</v>
      </c>
      <c r="J243" s="99" cm="1">
        <f t="array" ref="J243">$A243 * $E$108 * (
(
SUMIFS(J$179:J$189,$C$179:$C$189,$C243,$D$179:$D$189,$D243)*
SUMIFS(J$193:J$203,$C$193:$C$203,$C243,$D$193:$D$203,$D243)*
SUMPRODUCT($D$147:$N$152*($D$146:$N$146=$E$207)*($D$145:$N$145=$D243)*($C$147:$C$152=$B243))
) -
(
SUMIFS(J$179:J$189,$C$179:$C$189,$C243,$D$179:$D$189,$D243)*
SUMIFS(J$193:J$203,$C$193:$C$203,$C243,$D$193:$D$203,$D243)*
SUMPRODUCT($D$147:$N$152*($D$146:$N$146=$E$206)*($D$145:$N$145=$D243)*($C$147:$C$152=$B243))
)
)</f>
        <v>52.166926184420269</v>
      </c>
      <c r="K243" s="99" cm="1">
        <f t="array" ref="K243">$A243 * $E$108 * (
(
SUMIFS(K$179:K$189,$C$179:$C$189,$C243,$D$179:$D$189,$D243)*
SUMIFS(K$193:K$203,$C$193:$C$203,$C243,$D$193:$D$203,$D243)*
SUMPRODUCT($D$147:$N$152*($D$146:$N$146=$E$207)*($D$145:$N$145=$D243)*($C$147:$C$152=$B243))
) -
(
SUMIFS(K$179:K$189,$C$179:$C$189,$C243,$D$179:$D$189,$D243)*
SUMIFS(K$193:K$203,$C$193:$C$203,$C243,$D$193:$D$203,$D243)*
SUMPRODUCT($D$147:$N$152*($D$146:$N$146=$E$206)*($D$145:$N$145=$D243)*($C$147:$C$152=$B243))
)
)</f>
        <v>65.208657730525331</v>
      </c>
      <c r="L243" s="99" cm="1">
        <f t="array" ref="L243">$A243 * $E$108 * (
(
SUMIFS(L$179:L$189,$C$179:$C$189,$C243,$D$179:$D$189,$D243)*
SUMIFS(L$193:L$203,$C$193:$C$203,$C243,$D$193:$D$203,$D243)*
SUMPRODUCT($D$147:$N$152*($D$146:$N$146=$E$207)*($D$145:$N$145=$D243)*($C$147:$C$152=$B243))
) -
(
SUMIFS(L$179:L$189,$C$179:$C$189,$C243,$D$179:$D$189,$D243)*
SUMIFS(L$193:L$203,$C$193:$C$203,$C243,$D$193:$D$203,$D243)*
SUMPRODUCT($D$147:$N$152*($D$146:$N$146=$E$206)*($D$145:$N$145=$D243)*($C$147:$C$152=$B243))
)
)</f>
        <v>65.208657730525331</v>
      </c>
      <c r="M243" s="99" cm="1">
        <f t="array" ref="M243">$A243 * $E$108 * (
(
SUMIFS(M$179:M$189,$C$179:$C$189,$C243,$D$179:$D$189,$D243)*
SUMIFS(M$193:M$203,$C$193:$C$203,$C243,$D$193:$D$203,$D243)*
SUMPRODUCT($D$147:$N$152*($D$146:$N$146=$E$207)*($D$145:$N$145=$D243)*($C$147:$C$152=$B243))
) -
(
SUMIFS(M$179:M$189,$C$179:$C$189,$C243,$D$179:$D$189,$D243)*
SUMIFS(M$193:M$203,$C$193:$C$203,$C243,$D$193:$D$203,$D243)*
SUMPRODUCT($D$147:$N$152*($D$146:$N$146=$E$206)*($D$145:$N$145=$D243)*($C$147:$C$152=$B243))
)
)</f>
        <v>65.208657730525331</v>
      </c>
      <c r="N243" s="99" cm="1">
        <f t="array" ref="N243">$A243 * $E$108 * (
(
SUMIFS(N$179:N$189,$C$179:$C$189,$C243,$D$179:$D$189,$D243)*
SUMIFS(N$193:N$203,$C$193:$C$203,$C243,$D$193:$D$203,$D243)*
SUMPRODUCT($D$147:$N$152*($D$146:$N$146=$E$207)*($D$145:$N$145=$D243)*($C$147:$C$152=$B243))
) -
(
SUMIFS(N$179:N$189,$C$179:$C$189,$C243,$D$179:$D$189,$D243)*
SUMIFS(N$193:N$203,$C$193:$C$203,$C243,$D$193:$D$203,$D243)*
SUMPRODUCT($D$147:$N$152*($D$146:$N$146=$E$206)*($D$145:$N$145=$D243)*($C$147:$C$152=$B243))
)
)</f>
        <v>65.208657730525331</v>
      </c>
      <c r="O243" s="99" cm="1">
        <f t="array" ref="O243">$A243 * $E$108 * (
(
SUMIFS(O$179:O$189,$C$179:$C$189,$C243,$D$179:$D$189,$D243)*
SUMIFS(O$193:O$203,$C$193:$C$203,$C243,$D$193:$D$203,$D243)*
SUMPRODUCT($D$147:$N$152*($D$146:$N$146=$E$207)*($D$145:$N$145=$D243)*($C$147:$C$152=$B243))
) -
(
SUMIFS(O$179:O$189,$C$179:$C$189,$C243,$D$179:$D$189,$D243)*
SUMIFS(O$193:O$203,$C$193:$C$203,$C243,$D$193:$D$203,$D243)*
SUMPRODUCT($D$147:$N$152*($D$146:$N$146=$E$206)*($D$145:$N$145=$D243)*($C$147:$C$152=$B243))
)
)</f>
        <v>65.208657730525331</v>
      </c>
      <c r="P243" s="99" cm="1">
        <f t="array" ref="P243">$A243 * $E$108 * (
(
SUMIFS(P$179:P$189,$C$179:$C$189,$C243,$D$179:$D$189,$D243)*
SUMIFS(P$193:P$203,$C$193:$C$203,$C243,$D$193:$D$203,$D243)*
SUMPRODUCT($D$147:$N$152*($D$146:$N$146=$E$207)*($D$145:$N$145=$D243)*($C$147:$C$152=$B243))
) -
(
SUMIFS(P$179:P$189,$C$179:$C$189,$C243,$D$179:$D$189,$D243)*
SUMIFS(P$193:P$203,$C$193:$C$203,$C243,$D$193:$D$203,$D243)*
SUMPRODUCT($D$147:$N$152*($D$146:$N$146=$E$206)*($D$145:$N$145=$D243)*($C$147:$C$152=$B243))
)
)</f>
        <v>65.208657730525331</v>
      </c>
      <c r="Q243" s="99" cm="1">
        <f t="array" ref="Q243">$A243 * $E$108 * (
(
SUMIFS(Q$179:Q$189,$C$179:$C$189,$C243,$D$179:$D$189,$D243)*
SUMIFS(Q$193:Q$203,$C$193:$C$203,$C243,$D$193:$D$203,$D243)*
SUMPRODUCT($D$147:$N$152*($D$146:$N$146=$E$207)*($D$145:$N$145=$D243)*($C$147:$C$152=$B243))
) -
(
SUMIFS(Q$179:Q$189,$C$179:$C$189,$C243,$D$179:$D$189,$D243)*
SUMIFS(Q$193:Q$203,$C$193:$C$203,$C243,$D$193:$D$203,$D243)*
SUMPRODUCT($D$147:$N$152*($D$146:$N$146=$E$206)*($D$145:$N$145=$D243)*($C$147:$C$152=$B243))
)
)</f>
        <v>65.208657730525331</v>
      </c>
      <c r="R243" s="99" cm="1">
        <f t="array" ref="R243">$A243 * $E$108 * (
(
SUMIFS(R$179:R$189,$C$179:$C$189,$C243,$D$179:$D$189,$D243)*
SUMIFS(R$193:R$203,$C$193:$C$203,$C243,$D$193:$D$203,$D243)*
SUMPRODUCT($D$147:$N$152*($D$146:$N$146=$E$207)*($D$145:$N$145=$D243)*($C$147:$C$152=$B243))
) -
(
SUMIFS(R$179:R$189,$C$179:$C$189,$C243,$D$179:$D$189,$D243)*
SUMIFS(R$193:R$203,$C$193:$C$203,$C243,$D$193:$D$203,$D243)*
SUMPRODUCT($D$147:$N$152*($D$146:$N$146=$E$206)*($D$145:$N$145=$D243)*($C$147:$C$152=$B243))
)
)</f>
        <v>65.208657730525331</v>
      </c>
      <c r="S243" s="99" cm="1">
        <f t="array" ref="S243">$A243 * $E$108 * (
(
SUMIFS(S$179:S$189,$C$179:$C$189,$C243,$D$179:$D$189,$D243)*
SUMIFS(S$193:S$203,$C$193:$C$203,$C243,$D$193:$D$203,$D243)*
SUMPRODUCT($D$147:$N$152*($D$146:$N$146=$E$207)*($D$145:$N$145=$D243)*($C$147:$C$152=$B243))
) -
(
SUMIFS(S$179:S$189,$C$179:$C$189,$C243,$D$179:$D$189,$D243)*
SUMIFS(S$193:S$203,$C$193:$C$203,$C243,$D$193:$D$203,$D243)*
SUMPRODUCT($D$147:$N$152*($D$146:$N$146=$E$206)*($D$145:$N$145=$D243)*($C$147:$C$152=$B243))
)
)</f>
        <v>65.208657730525331</v>
      </c>
      <c r="T243" s="99" cm="1">
        <f t="array" ref="T243">$A243 * $E$108 * (
(
SUMIFS(T$179:T$189,$C$179:$C$189,$C243,$D$179:$D$189,$D243)*
SUMIFS(T$193:T$203,$C$193:$C$203,$C243,$D$193:$D$203,$D243)*
SUMPRODUCT($D$147:$N$152*($D$146:$N$146=$E$207)*($D$145:$N$145=$D243)*($C$147:$C$152=$B243))
) -
(
SUMIFS(T$179:T$189,$C$179:$C$189,$C243,$D$179:$D$189,$D243)*
SUMIFS(T$193:T$203,$C$193:$C$203,$C243,$D$193:$D$203,$D243)*
SUMPRODUCT($D$147:$N$152*($D$146:$N$146=$E$206)*($D$145:$N$145=$D243)*($C$147:$C$152=$B243))
)
)</f>
        <v>65.208657730525331</v>
      </c>
      <c r="U243" s="99" cm="1">
        <f t="array" ref="U243">$A243 * $E$108 * (
(
SUMIFS(U$179:U$189,$C$179:$C$189,$C243,$D$179:$D$189,$D243)*
SUMIFS(U$193:U$203,$C$193:$C$203,$C243,$D$193:$D$203,$D243)*
SUMPRODUCT($D$147:$N$152*($D$146:$N$146=$E$207)*($D$145:$N$145=$D243)*($C$147:$C$152=$B243))
) -
(
SUMIFS(U$179:U$189,$C$179:$C$189,$C243,$D$179:$D$189,$D243)*
SUMIFS(U$193:U$203,$C$193:$C$203,$C243,$D$193:$D$203,$D243)*
SUMPRODUCT($D$147:$N$152*($D$146:$N$146=$E$206)*($D$145:$N$145=$D243)*($C$147:$C$152=$B243))
)
)</f>
        <v>65.208657730525331</v>
      </c>
      <c r="V243" s="99" cm="1">
        <f t="array" ref="V243">$A243 * $E$108 * (
(
SUMIFS(V$179:V$189,$C$179:$C$189,$C243,$D$179:$D$189,$D243)*
SUMIFS(V$193:V$203,$C$193:$C$203,$C243,$D$193:$D$203,$D243)*
SUMPRODUCT($D$147:$N$152*($D$146:$N$146=$E$207)*($D$145:$N$145=$D243)*($C$147:$C$152=$B243))
) -
(
SUMIFS(V$179:V$189,$C$179:$C$189,$C243,$D$179:$D$189,$D243)*
SUMIFS(V$193:V$203,$C$193:$C$203,$C243,$D$193:$D$203,$D243)*
SUMPRODUCT($D$147:$N$152*($D$146:$N$146=$E$206)*($D$145:$N$145=$D243)*($C$147:$C$152=$B243))
)
)</f>
        <v>65.208657730525331</v>
      </c>
      <c r="W243" s="99" cm="1">
        <f t="array" ref="W243">$A243 * $E$108 * (
(
SUMIFS(W$179:W$189,$C$179:$C$189,$C243,$D$179:$D$189,$D243)*
SUMIFS(W$193:W$203,$C$193:$C$203,$C243,$D$193:$D$203,$D243)*
SUMPRODUCT($D$147:$N$152*($D$146:$N$146=$E$207)*($D$145:$N$145=$D243)*($C$147:$C$152=$B243))
) -
(
SUMIFS(W$179:W$189,$C$179:$C$189,$C243,$D$179:$D$189,$D243)*
SUMIFS(W$193:W$203,$C$193:$C$203,$C243,$D$193:$D$203,$D243)*
SUMPRODUCT($D$147:$N$152*($D$146:$N$146=$E$206)*($D$145:$N$145=$D243)*($C$147:$C$152=$B243))
)
)</f>
        <v>65.208657730525331</v>
      </c>
      <c r="X243" s="99" cm="1">
        <f t="array" ref="X243">$A243 * $E$108 * (
(
SUMIFS(X$179:X$189,$C$179:$C$189,$C243,$D$179:$D$189,$D243)*
SUMIFS(X$193:X$203,$C$193:$C$203,$C243,$D$193:$D$203,$D243)*
SUMPRODUCT($D$147:$N$152*($D$146:$N$146=$E$207)*($D$145:$N$145=$D243)*($C$147:$C$152=$B243))
) -
(
SUMIFS(X$179:X$189,$C$179:$C$189,$C243,$D$179:$D$189,$D243)*
SUMIFS(X$193:X$203,$C$193:$C$203,$C243,$D$193:$D$203,$D243)*
SUMPRODUCT($D$147:$N$152*($D$146:$N$146=$E$206)*($D$145:$N$145=$D243)*($C$147:$C$152=$B243))
)
)</f>
        <v>65.208657730525331</v>
      </c>
      <c r="Y243" s="99" cm="1">
        <f t="array" ref="Y243">$A243 * $E$108 * (
(
SUMIFS(Y$179:Y$189,$C$179:$C$189,$C243,$D$179:$D$189,$D243)*
SUMIFS(Y$193:Y$203,$C$193:$C$203,$C243,$D$193:$D$203,$D243)*
SUMPRODUCT($D$147:$N$152*($D$146:$N$146=$E$207)*($D$145:$N$145=$D243)*($C$147:$C$152=$B243))
) -
(
SUMIFS(Y$179:Y$189,$C$179:$C$189,$C243,$D$179:$D$189,$D243)*
SUMIFS(Y$193:Y$203,$C$193:$C$203,$C243,$D$193:$D$203,$D243)*
SUMPRODUCT($D$147:$N$152*($D$146:$N$146=$E$206)*($D$145:$N$145=$D243)*($C$147:$C$152=$B243))
)
)</f>
        <v>65.208657730525331</v>
      </c>
      <c r="Z243" s="99" cm="1">
        <f t="array" ref="Z243">$A243 * $E$108 * (
(
SUMIFS(Z$179:Z$189,$C$179:$C$189,$C243,$D$179:$D$189,$D243)*
SUMIFS(Z$193:Z$203,$C$193:$C$203,$C243,$D$193:$D$203,$D243)*
SUMPRODUCT($D$147:$N$152*($D$146:$N$146=$E$207)*($D$145:$N$145=$D243)*($C$147:$C$152=$B243))
) -
(
SUMIFS(Z$179:Z$189,$C$179:$C$189,$C243,$D$179:$D$189,$D243)*
SUMIFS(Z$193:Z$203,$C$193:$C$203,$C243,$D$193:$D$203,$D243)*
SUMPRODUCT($D$147:$N$152*($D$146:$N$146=$E$206)*($D$145:$N$145=$D243)*($C$147:$C$152=$B243))
)
)</f>
        <v>65.208657730525331</v>
      </c>
      <c r="AA243" s="99" cm="1">
        <f t="array" ref="AA243">$A243 * $E$108 * (
(
SUMIFS(AA$179:AA$189,$C$179:$C$189,$C243,$D$179:$D$189,$D243)*
SUMIFS(AA$193:AA$203,$C$193:$C$203,$C243,$D$193:$D$203,$D243)*
SUMPRODUCT($D$147:$N$152*($D$146:$N$146=$E$207)*($D$145:$N$145=$D243)*($C$147:$C$152=$B243))
) -
(
SUMIFS(AA$179:AA$189,$C$179:$C$189,$C243,$D$179:$D$189,$D243)*
SUMIFS(AA$193:AA$203,$C$193:$C$203,$C243,$D$193:$D$203,$D243)*
SUMPRODUCT($D$147:$N$152*($D$146:$N$146=$E$206)*($D$145:$N$145=$D243)*($C$147:$C$152=$B243))
)
)</f>
        <v>65.208657730525331</v>
      </c>
      <c r="AB243" s="99" cm="1">
        <f t="array" ref="AB243">$A243 * $E$108 * (
(
SUMIFS(AB$179:AB$189,$C$179:$C$189,$C243,$D$179:$D$189,$D243)*
SUMIFS(AB$193:AB$203,$C$193:$C$203,$C243,$D$193:$D$203,$D243)*
SUMPRODUCT($D$147:$N$152*($D$146:$N$146=$E$207)*($D$145:$N$145=$D243)*($C$147:$C$152=$B243))
) -
(
SUMIFS(AB$179:AB$189,$C$179:$C$189,$C243,$D$179:$D$189,$D243)*
SUMIFS(AB$193:AB$203,$C$193:$C$203,$C243,$D$193:$D$203,$D243)*
SUMPRODUCT($D$147:$N$152*($D$146:$N$146=$E$206)*($D$145:$N$145=$D243)*($C$147:$C$152=$B243))
)
)</f>
        <v>65.208657730525331</v>
      </c>
      <c r="AC243" s="99" cm="1">
        <f t="array" ref="AC243">$A243 * $E$108 * (
(
SUMIFS(AC$179:AC$189,$C$179:$C$189,$C243,$D$179:$D$189,$D243)*
SUMIFS(AC$193:AC$203,$C$193:$C$203,$C243,$D$193:$D$203,$D243)*
SUMPRODUCT($D$147:$N$152*($D$146:$N$146=$E$207)*($D$145:$N$145=$D243)*($C$147:$C$152=$B243))
) -
(
SUMIFS(AC$179:AC$189,$C$179:$C$189,$C243,$D$179:$D$189,$D243)*
SUMIFS(AC$193:AC$203,$C$193:$C$203,$C243,$D$193:$D$203,$D243)*
SUMPRODUCT($D$147:$N$152*($D$146:$N$146=$E$206)*($D$145:$N$145=$D243)*($C$147:$C$152=$B243))
)
)</f>
        <v>65.208657730525331</v>
      </c>
      <c r="AD243" s="99" cm="1">
        <f t="array" ref="AD243">$A243 * $E$108 * (
(
SUMIFS(AD$179:AD$189,$C$179:$C$189,$C243,$D$179:$D$189,$D243)*
SUMIFS(AD$193:AD$203,$C$193:$C$203,$C243,$D$193:$D$203,$D243)*
SUMPRODUCT($D$147:$N$152*($D$146:$N$146=$E$207)*($D$145:$N$145=$D243)*($C$147:$C$152=$B243))
) -
(
SUMIFS(AD$179:AD$189,$C$179:$C$189,$C243,$D$179:$D$189,$D243)*
SUMIFS(AD$193:AD$203,$C$193:$C$203,$C243,$D$193:$D$203,$D243)*
SUMPRODUCT($D$147:$N$152*($D$146:$N$146=$E$206)*($D$145:$N$145=$D243)*($C$147:$C$152=$B243))
)
)</f>
        <v>65.208657730525331</v>
      </c>
    </row>
    <row r="244" spans="1:30" x14ac:dyDescent="0.2">
      <c r="A244" s="15">
        <f>1</f>
        <v>1</v>
      </c>
      <c r="B244" s="6" t="s">
        <v>51</v>
      </c>
      <c r="C244" s="6" t="s">
        <v>35</v>
      </c>
      <c r="D244" s="6" t="s">
        <v>125</v>
      </c>
      <c r="E244" s="99" cm="1">
        <f t="array" ref="E244">$A244 * $E$108 * (
(
SUMIFS(E$179:E$189,$C$179:$C$189,$C244,$D$179:$D$189,$D244)*
SUMIFS(E$193:E$203,$C$193:$C$203,$C244,$D$193:$D$203,$D244)*
SUMPRODUCT($D$147:$N$152*($D$146:$N$146=$E$207)*($D$145:$N$145=$D244)*($C$147:$C$152=$B244))
) -
(
SUMIFS(E$179:E$189,$C$179:$C$189,$C244,$D$179:$D$189,$D244)*
SUMIFS(E$193:E$203,$C$193:$C$203,$C244,$D$193:$D$203,$D244)*
SUMPRODUCT($D$147:$N$152*($D$146:$N$146=$E$206)*($D$145:$N$145=$D244)*($C$147:$C$152=$B244))
)
)</f>
        <v>0</v>
      </c>
      <c r="F244" s="99" cm="1">
        <f t="array" ref="F244">$A244 * $E$108 * (
(
SUMIFS(F$179:F$189,$C$179:$C$189,$C244,$D$179:$D$189,$D244)*
SUMIFS(F$193:F$203,$C$193:$C$203,$C244,$D$193:$D$203,$D244)*
SUMPRODUCT($D$147:$N$152*($D$146:$N$146=$E$207)*($D$145:$N$145=$D244)*($C$147:$C$152=$B244))
) -
(
SUMIFS(F$179:F$189,$C$179:$C$189,$C244,$D$179:$D$189,$D244)*
SUMIFS(F$193:F$203,$C$193:$C$203,$C244,$D$193:$D$203,$D244)*
SUMPRODUCT($D$147:$N$152*($D$146:$N$146=$E$206)*($D$145:$N$145=$D244)*($C$147:$C$152=$B244))
)
)</f>
        <v>0</v>
      </c>
      <c r="G244" s="99" cm="1">
        <f t="array" ref="G244">$A244 * $E$108 * (
(
SUMIFS(G$179:G$189,$C$179:$C$189,$C244,$D$179:$D$189,$D244)*
SUMIFS(G$193:G$203,$C$193:$C$203,$C244,$D$193:$D$203,$D244)*
SUMPRODUCT($D$147:$N$152*($D$146:$N$146=$E$207)*($D$145:$N$145=$D244)*($C$147:$C$152=$B244))
) -
(
SUMIFS(G$179:G$189,$C$179:$C$189,$C244,$D$179:$D$189,$D244)*
SUMIFS(G$193:G$203,$C$193:$C$203,$C244,$D$193:$D$203,$D244)*
SUMPRODUCT($D$147:$N$152*($D$146:$N$146=$E$206)*($D$145:$N$145=$D244)*($C$147:$C$152=$B244))
)
)</f>
        <v>1.7460495647426792</v>
      </c>
      <c r="H244" s="99" cm="1">
        <f t="array" ref="H244">$A244 * $E$108 * (
(
SUMIFS(H$179:H$189,$C$179:$C$189,$C244,$D$179:$D$189,$D244)*
SUMIFS(H$193:H$203,$C$193:$C$203,$C244,$D$193:$D$203,$D244)*
SUMPRODUCT($D$147:$N$152*($D$146:$N$146=$E$207)*($D$145:$N$145=$D244)*($C$147:$C$152=$B244))
) -
(
SUMIFS(H$179:H$189,$C$179:$C$189,$C244,$D$179:$D$189,$D244)*
SUMIFS(H$193:H$203,$C$193:$C$203,$C244,$D$193:$D$203,$D244)*
SUMPRODUCT($D$147:$N$152*($D$146:$N$146=$E$206)*($D$145:$N$145=$D244)*($C$147:$C$152=$B244))
)
)</f>
        <v>3.4920991294853585</v>
      </c>
      <c r="I244" s="99" cm="1">
        <f t="array" ref="I244">$A244 * $E$108 * (
(
SUMIFS(I$179:I$189,$C$179:$C$189,$C244,$D$179:$D$189,$D244)*
SUMIFS(I$193:I$203,$C$193:$C$203,$C244,$D$193:$D$203,$D244)*
SUMPRODUCT($D$147:$N$152*($D$146:$N$146=$E$207)*($D$145:$N$145=$D244)*($C$147:$C$152=$B244))
) -
(
SUMIFS(I$179:I$189,$C$179:$C$189,$C244,$D$179:$D$189,$D244)*
SUMIFS(I$193:I$203,$C$193:$C$203,$C244,$D$193:$D$203,$D244)*
SUMPRODUCT($D$147:$N$152*($D$146:$N$146=$E$206)*($D$145:$N$145=$D244)*($C$147:$C$152=$B244))
)
)</f>
        <v>5.2381486942280384</v>
      </c>
      <c r="J244" s="99" cm="1">
        <f t="array" ref="J244">$A244 * $E$108 * (
(
SUMIFS(J$179:J$189,$C$179:$C$189,$C244,$D$179:$D$189,$D244)*
SUMIFS(J$193:J$203,$C$193:$C$203,$C244,$D$193:$D$203,$D244)*
SUMPRODUCT($D$147:$N$152*($D$146:$N$146=$E$207)*($D$145:$N$145=$D244)*($C$147:$C$152=$B244))
) -
(
SUMIFS(J$179:J$189,$C$179:$C$189,$C244,$D$179:$D$189,$D244)*
SUMIFS(J$193:J$203,$C$193:$C$203,$C244,$D$193:$D$203,$D244)*
SUMPRODUCT($D$147:$N$152*($D$146:$N$146=$E$206)*($D$145:$N$145=$D244)*($C$147:$C$152=$B244))
)
)</f>
        <v>6.984198258970717</v>
      </c>
      <c r="K244" s="99" cm="1">
        <f t="array" ref="K244">$A244 * $E$108 * (
(
SUMIFS(K$179:K$189,$C$179:$C$189,$C244,$D$179:$D$189,$D244)*
SUMIFS(K$193:K$203,$C$193:$C$203,$C244,$D$193:$D$203,$D244)*
SUMPRODUCT($D$147:$N$152*($D$146:$N$146=$E$207)*($D$145:$N$145=$D244)*($C$147:$C$152=$B244))
) -
(
SUMIFS(K$179:K$189,$C$179:$C$189,$C244,$D$179:$D$189,$D244)*
SUMIFS(K$193:K$203,$C$193:$C$203,$C244,$D$193:$D$203,$D244)*
SUMPRODUCT($D$147:$N$152*($D$146:$N$146=$E$206)*($D$145:$N$145=$D244)*($C$147:$C$152=$B244))
)
)</f>
        <v>8.7302478237133947</v>
      </c>
      <c r="L244" s="99" cm="1">
        <f t="array" ref="L244">$A244 * $E$108 * (
(
SUMIFS(L$179:L$189,$C$179:$C$189,$C244,$D$179:$D$189,$D244)*
SUMIFS(L$193:L$203,$C$193:$C$203,$C244,$D$193:$D$203,$D244)*
SUMPRODUCT($D$147:$N$152*($D$146:$N$146=$E$207)*($D$145:$N$145=$D244)*($C$147:$C$152=$B244))
) -
(
SUMIFS(L$179:L$189,$C$179:$C$189,$C244,$D$179:$D$189,$D244)*
SUMIFS(L$193:L$203,$C$193:$C$203,$C244,$D$193:$D$203,$D244)*
SUMPRODUCT($D$147:$N$152*($D$146:$N$146=$E$206)*($D$145:$N$145=$D244)*($C$147:$C$152=$B244))
)
)</f>
        <v>8.7302478237133947</v>
      </c>
      <c r="M244" s="99" cm="1">
        <f t="array" ref="M244">$A244 * $E$108 * (
(
SUMIFS(M$179:M$189,$C$179:$C$189,$C244,$D$179:$D$189,$D244)*
SUMIFS(M$193:M$203,$C$193:$C$203,$C244,$D$193:$D$203,$D244)*
SUMPRODUCT($D$147:$N$152*($D$146:$N$146=$E$207)*($D$145:$N$145=$D244)*($C$147:$C$152=$B244))
) -
(
SUMIFS(M$179:M$189,$C$179:$C$189,$C244,$D$179:$D$189,$D244)*
SUMIFS(M$193:M$203,$C$193:$C$203,$C244,$D$193:$D$203,$D244)*
SUMPRODUCT($D$147:$N$152*($D$146:$N$146=$E$206)*($D$145:$N$145=$D244)*($C$147:$C$152=$B244))
)
)</f>
        <v>8.7302478237133947</v>
      </c>
      <c r="N244" s="99" cm="1">
        <f t="array" ref="N244">$A244 * $E$108 * (
(
SUMIFS(N$179:N$189,$C$179:$C$189,$C244,$D$179:$D$189,$D244)*
SUMIFS(N$193:N$203,$C$193:$C$203,$C244,$D$193:$D$203,$D244)*
SUMPRODUCT($D$147:$N$152*($D$146:$N$146=$E$207)*($D$145:$N$145=$D244)*($C$147:$C$152=$B244))
) -
(
SUMIFS(N$179:N$189,$C$179:$C$189,$C244,$D$179:$D$189,$D244)*
SUMIFS(N$193:N$203,$C$193:$C$203,$C244,$D$193:$D$203,$D244)*
SUMPRODUCT($D$147:$N$152*($D$146:$N$146=$E$206)*($D$145:$N$145=$D244)*($C$147:$C$152=$B244))
)
)</f>
        <v>8.7302478237133947</v>
      </c>
      <c r="O244" s="99" cm="1">
        <f t="array" ref="O244">$A244 * $E$108 * (
(
SUMIFS(O$179:O$189,$C$179:$C$189,$C244,$D$179:$D$189,$D244)*
SUMIFS(O$193:O$203,$C$193:$C$203,$C244,$D$193:$D$203,$D244)*
SUMPRODUCT($D$147:$N$152*($D$146:$N$146=$E$207)*($D$145:$N$145=$D244)*($C$147:$C$152=$B244))
) -
(
SUMIFS(O$179:O$189,$C$179:$C$189,$C244,$D$179:$D$189,$D244)*
SUMIFS(O$193:O$203,$C$193:$C$203,$C244,$D$193:$D$203,$D244)*
SUMPRODUCT($D$147:$N$152*($D$146:$N$146=$E$206)*($D$145:$N$145=$D244)*($C$147:$C$152=$B244))
)
)</f>
        <v>8.7302478237133947</v>
      </c>
      <c r="P244" s="99" cm="1">
        <f t="array" ref="P244">$A244 * $E$108 * (
(
SUMIFS(P$179:P$189,$C$179:$C$189,$C244,$D$179:$D$189,$D244)*
SUMIFS(P$193:P$203,$C$193:$C$203,$C244,$D$193:$D$203,$D244)*
SUMPRODUCT($D$147:$N$152*($D$146:$N$146=$E$207)*($D$145:$N$145=$D244)*($C$147:$C$152=$B244))
) -
(
SUMIFS(P$179:P$189,$C$179:$C$189,$C244,$D$179:$D$189,$D244)*
SUMIFS(P$193:P$203,$C$193:$C$203,$C244,$D$193:$D$203,$D244)*
SUMPRODUCT($D$147:$N$152*($D$146:$N$146=$E$206)*($D$145:$N$145=$D244)*($C$147:$C$152=$B244))
)
)</f>
        <v>8.7302478237133947</v>
      </c>
      <c r="Q244" s="99" cm="1">
        <f t="array" ref="Q244">$A244 * $E$108 * (
(
SUMIFS(Q$179:Q$189,$C$179:$C$189,$C244,$D$179:$D$189,$D244)*
SUMIFS(Q$193:Q$203,$C$193:$C$203,$C244,$D$193:$D$203,$D244)*
SUMPRODUCT($D$147:$N$152*($D$146:$N$146=$E$207)*($D$145:$N$145=$D244)*($C$147:$C$152=$B244))
) -
(
SUMIFS(Q$179:Q$189,$C$179:$C$189,$C244,$D$179:$D$189,$D244)*
SUMIFS(Q$193:Q$203,$C$193:$C$203,$C244,$D$193:$D$203,$D244)*
SUMPRODUCT($D$147:$N$152*($D$146:$N$146=$E$206)*($D$145:$N$145=$D244)*($C$147:$C$152=$B244))
)
)</f>
        <v>8.7302478237133947</v>
      </c>
      <c r="R244" s="99" cm="1">
        <f t="array" ref="R244">$A244 * $E$108 * (
(
SUMIFS(R$179:R$189,$C$179:$C$189,$C244,$D$179:$D$189,$D244)*
SUMIFS(R$193:R$203,$C$193:$C$203,$C244,$D$193:$D$203,$D244)*
SUMPRODUCT($D$147:$N$152*($D$146:$N$146=$E$207)*($D$145:$N$145=$D244)*($C$147:$C$152=$B244))
) -
(
SUMIFS(R$179:R$189,$C$179:$C$189,$C244,$D$179:$D$189,$D244)*
SUMIFS(R$193:R$203,$C$193:$C$203,$C244,$D$193:$D$203,$D244)*
SUMPRODUCT($D$147:$N$152*($D$146:$N$146=$E$206)*($D$145:$N$145=$D244)*($C$147:$C$152=$B244))
)
)</f>
        <v>8.7302478237133947</v>
      </c>
      <c r="S244" s="99" cm="1">
        <f t="array" ref="S244">$A244 * $E$108 * (
(
SUMIFS(S$179:S$189,$C$179:$C$189,$C244,$D$179:$D$189,$D244)*
SUMIFS(S$193:S$203,$C$193:$C$203,$C244,$D$193:$D$203,$D244)*
SUMPRODUCT($D$147:$N$152*($D$146:$N$146=$E$207)*($D$145:$N$145=$D244)*($C$147:$C$152=$B244))
) -
(
SUMIFS(S$179:S$189,$C$179:$C$189,$C244,$D$179:$D$189,$D244)*
SUMIFS(S$193:S$203,$C$193:$C$203,$C244,$D$193:$D$203,$D244)*
SUMPRODUCT($D$147:$N$152*($D$146:$N$146=$E$206)*($D$145:$N$145=$D244)*($C$147:$C$152=$B244))
)
)</f>
        <v>8.7302478237133947</v>
      </c>
      <c r="T244" s="99" cm="1">
        <f t="array" ref="T244">$A244 * $E$108 * (
(
SUMIFS(T$179:T$189,$C$179:$C$189,$C244,$D$179:$D$189,$D244)*
SUMIFS(T$193:T$203,$C$193:$C$203,$C244,$D$193:$D$203,$D244)*
SUMPRODUCT($D$147:$N$152*($D$146:$N$146=$E$207)*($D$145:$N$145=$D244)*($C$147:$C$152=$B244))
) -
(
SUMIFS(T$179:T$189,$C$179:$C$189,$C244,$D$179:$D$189,$D244)*
SUMIFS(T$193:T$203,$C$193:$C$203,$C244,$D$193:$D$203,$D244)*
SUMPRODUCT($D$147:$N$152*($D$146:$N$146=$E$206)*($D$145:$N$145=$D244)*($C$147:$C$152=$B244))
)
)</f>
        <v>8.7302478237133947</v>
      </c>
      <c r="U244" s="99" cm="1">
        <f t="array" ref="U244">$A244 * $E$108 * (
(
SUMIFS(U$179:U$189,$C$179:$C$189,$C244,$D$179:$D$189,$D244)*
SUMIFS(U$193:U$203,$C$193:$C$203,$C244,$D$193:$D$203,$D244)*
SUMPRODUCT($D$147:$N$152*($D$146:$N$146=$E$207)*($D$145:$N$145=$D244)*($C$147:$C$152=$B244))
) -
(
SUMIFS(U$179:U$189,$C$179:$C$189,$C244,$D$179:$D$189,$D244)*
SUMIFS(U$193:U$203,$C$193:$C$203,$C244,$D$193:$D$203,$D244)*
SUMPRODUCT($D$147:$N$152*($D$146:$N$146=$E$206)*($D$145:$N$145=$D244)*($C$147:$C$152=$B244))
)
)</f>
        <v>8.7302478237133947</v>
      </c>
      <c r="V244" s="99" cm="1">
        <f t="array" ref="V244">$A244 * $E$108 * (
(
SUMIFS(V$179:V$189,$C$179:$C$189,$C244,$D$179:$D$189,$D244)*
SUMIFS(V$193:V$203,$C$193:$C$203,$C244,$D$193:$D$203,$D244)*
SUMPRODUCT($D$147:$N$152*($D$146:$N$146=$E$207)*($D$145:$N$145=$D244)*($C$147:$C$152=$B244))
) -
(
SUMIFS(V$179:V$189,$C$179:$C$189,$C244,$D$179:$D$189,$D244)*
SUMIFS(V$193:V$203,$C$193:$C$203,$C244,$D$193:$D$203,$D244)*
SUMPRODUCT($D$147:$N$152*($D$146:$N$146=$E$206)*($D$145:$N$145=$D244)*($C$147:$C$152=$B244))
)
)</f>
        <v>8.7302478237133947</v>
      </c>
      <c r="W244" s="99" cm="1">
        <f t="array" ref="W244">$A244 * $E$108 * (
(
SUMIFS(W$179:W$189,$C$179:$C$189,$C244,$D$179:$D$189,$D244)*
SUMIFS(W$193:W$203,$C$193:$C$203,$C244,$D$193:$D$203,$D244)*
SUMPRODUCT($D$147:$N$152*($D$146:$N$146=$E$207)*($D$145:$N$145=$D244)*($C$147:$C$152=$B244))
) -
(
SUMIFS(W$179:W$189,$C$179:$C$189,$C244,$D$179:$D$189,$D244)*
SUMIFS(W$193:W$203,$C$193:$C$203,$C244,$D$193:$D$203,$D244)*
SUMPRODUCT($D$147:$N$152*($D$146:$N$146=$E$206)*($D$145:$N$145=$D244)*($C$147:$C$152=$B244))
)
)</f>
        <v>8.7302478237133947</v>
      </c>
      <c r="X244" s="99" cm="1">
        <f t="array" ref="X244">$A244 * $E$108 * (
(
SUMIFS(X$179:X$189,$C$179:$C$189,$C244,$D$179:$D$189,$D244)*
SUMIFS(X$193:X$203,$C$193:$C$203,$C244,$D$193:$D$203,$D244)*
SUMPRODUCT($D$147:$N$152*($D$146:$N$146=$E$207)*($D$145:$N$145=$D244)*($C$147:$C$152=$B244))
) -
(
SUMIFS(X$179:X$189,$C$179:$C$189,$C244,$D$179:$D$189,$D244)*
SUMIFS(X$193:X$203,$C$193:$C$203,$C244,$D$193:$D$203,$D244)*
SUMPRODUCT($D$147:$N$152*($D$146:$N$146=$E$206)*($D$145:$N$145=$D244)*($C$147:$C$152=$B244))
)
)</f>
        <v>8.7302478237133947</v>
      </c>
      <c r="Y244" s="99" cm="1">
        <f t="array" ref="Y244">$A244 * $E$108 * (
(
SUMIFS(Y$179:Y$189,$C$179:$C$189,$C244,$D$179:$D$189,$D244)*
SUMIFS(Y$193:Y$203,$C$193:$C$203,$C244,$D$193:$D$203,$D244)*
SUMPRODUCT($D$147:$N$152*($D$146:$N$146=$E$207)*($D$145:$N$145=$D244)*($C$147:$C$152=$B244))
) -
(
SUMIFS(Y$179:Y$189,$C$179:$C$189,$C244,$D$179:$D$189,$D244)*
SUMIFS(Y$193:Y$203,$C$193:$C$203,$C244,$D$193:$D$203,$D244)*
SUMPRODUCT($D$147:$N$152*($D$146:$N$146=$E$206)*($D$145:$N$145=$D244)*($C$147:$C$152=$B244))
)
)</f>
        <v>8.7302478237133947</v>
      </c>
      <c r="Z244" s="99" cm="1">
        <f t="array" ref="Z244">$A244 * $E$108 * (
(
SUMIFS(Z$179:Z$189,$C$179:$C$189,$C244,$D$179:$D$189,$D244)*
SUMIFS(Z$193:Z$203,$C$193:$C$203,$C244,$D$193:$D$203,$D244)*
SUMPRODUCT($D$147:$N$152*($D$146:$N$146=$E$207)*($D$145:$N$145=$D244)*($C$147:$C$152=$B244))
) -
(
SUMIFS(Z$179:Z$189,$C$179:$C$189,$C244,$D$179:$D$189,$D244)*
SUMIFS(Z$193:Z$203,$C$193:$C$203,$C244,$D$193:$D$203,$D244)*
SUMPRODUCT($D$147:$N$152*($D$146:$N$146=$E$206)*($D$145:$N$145=$D244)*($C$147:$C$152=$B244))
)
)</f>
        <v>8.7302478237133947</v>
      </c>
      <c r="AA244" s="99" cm="1">
        <f t="array" ref="AA244">$A244 * $E$108 * (
(
SUMIFS(AA$179:AA$189,$C$179:$C$189,$C244,$D$179:$D$189,$D244)*
SUMIFS(AA$193:AA$203,$C$193:$C$203,$C244,$D$193:$D$203,$D244)*
SUMPRODUCT($D$147:$N$152*($D$146:$N$146=$E$207)*($D$145:$N$145=$D244)*($C$147:$C$152=$B244))
) -
(
SUMIFS(AA$179:AA$189,$C$179:$C$189,$C244,$D$179:$D$189,$D244)*
SUMIFS(AA$193:AA$203,$C$193:$C$203,$C244,$D$193:$D$203,$D244)*
SUMPRODUCT($D$147:$N$152*($D$146:$N$146=$E$206)*($D$145:$N$145=$D244)*($C$147:$C$152=$B244))
)
)</f>
        <v>8.7302478237133947</v>
      </c>
      <c r="AB244" s="99" cm="1">
        <f t="array" ref="AB244">$A244 * $E$108 * (
(
SUMIFS(AB$179:AB$189,$C$179:$C$189,$C244,$D$179:$D$189,$D244)*
SUMIFS(AB$193:AB$203,$C$193:$C$203,$C244,$D$193:$D$203,$D244)*
SUMPRODUCT($D$147:$N$152*($D$146:$N$146=$E$207)*($D$145:$N$145=$D244)*($C$147:$C$152=$B244))
) -
(
SUMIFS(AB$179:AB$189,$C$179:$C$189,$C244,$D$179:$D$189,$D244)*
SUMIFS(AB$193:AB$203,$C$193:$C$203,$C244,$D$193:$D$203,$D244)*
SUMPRODUCT($D$147:$N$152*($D$146:$N$146=$E$206)*($D$145:$N$145=$D244)*($C$147:$C$152=$B244))
)
)</f>
        <v>8.7302478237133947</v>
      </c>
      <c r="AC244" s="99" cm="1">
        <f t="array" ref="AC244">$A244 * $E$108 * (
(
SUMIFS(AC$179:AC$189,$C$179:$C$189,$C244,$D$179:$D$189,$D244)*
SUMIFS(AC$193:AC$203,$C$193:$C$203,$C244,$D$193:$D$203,$D244)*
SUMPRODUCT($D$147:$N$152*($D$146:$N$146=$E$207)*($D$145:$N$145=$D244)*($C$147:$C$152=$B244))
) -
(
SUMIFS(AC$179:AC$189,$C$179:$C$189,$C244,$D$179:$D$189,$D244)*
SUMIFS(AC$193:AC$203,$C$193:$C$203,$C244,$D$193:$D$203,$D244)*
SUMPRODUCT($D$147:$N$152*($D$146:$N$146=$E$206)*($D$145:$N$145=$D244)*($C$147:$C$152=$B244))
)
)</f>
        <v>8.7302478237133947</v>
      </c>
      <c r="AD244" s="99" cm="1">
        <f t="array" ref="AD244">$A244 * $E$108 * (
(
SUMIFS(AD$179:AD$189,$C$179:$C$189,$C244,$D$179:$D$189,$D244)*
SUMIFS(AD$193:AD$203,$C$193:$C$203,$C244,$D$193:$D$203,$D244)*
SUMPRODUCT($D$147:$N$152*($D$146:$N$146=$E$207)*($D$145:$N$145=$D244)*($C$147:$C$152=$B244))
) -
(
SUMIFS(AD$179:AD$189,$C$179:$C$189,$C244,$D$179:$D$189,$D244)*
SUMIFS(AD$193:AD$203,$C$193:$C$203,$C244,$D$193:$D$203,$D244)*
SUMPRODUCT($D$147:$N$152*($D$146:$N$146=$E$206)*($D$145:$N$145=$D244)*($C$147:$C$152=$B244))
)
)</f>
        <v>8.7302478237133947</v>
      </c>
    </row>
    <row r="245" spans="1:30" x14ac:dyDescent="0.2">
      <c r="A245" s="15">
        <f>1</f>
        <v>1</v>
      </c>
      <c r="B245" s="6" t="s">
        <v>46</v>
      </c>
      <c r="C245" s="6" t="s">
        <v>35</v>
      </c>
      <c r="D245" s="6" t="s">
        <v>123</v>
      </c>
      <c r="E245" s="99" cm="1">
        <f t="array" ref="E245">$A245 * $E$108 * (
(
SUMIFS(E$179:E$189,$C$179:$C$189,$C245,$D$179:$D$189,$D245)*
SUMIFS(E$193:E$203,$C$193:$C$203,$C245,$D$193:$D$203,$D245)*
SUMPRODUCT($D$147:$N$152*($D$146:$N$146=$E$207)*($D$145:$N$145=$D245)*($C$147:$C$152=$B245))
) -
(
SUMIFS(E$179:E$189,$C$179:$C$189,$C245,$D$179:$D$189,$D245)*
SUMIFS(E$193:E$203,$C$193:$C$203,$C245,$D$193:$D$203,$D245)*
SUMPRODUCT($D$147:$N$152*($D$146:$N$146=$E$206)*($D$145:$N$145=$D245)*($C$147:$C$152=$B245))
)
)</f>
        <v>0</v>
      </c>
      <c r="F245" s="99" cm="1">
        <f t="array" ref="F245">$A245 * $E$108 * (
(
SUMIFS(F$179:F$189,$C$179:$C$189,$C245,$D$179:$D$189,$D245)*
SUMIFS(F$193:F$203,$C$193:$C$203,$C245,$D$193:$D$203,$D245)*
SUMPRODUCT($D$147:$N$152*($D$146:$N$146=$E$207)*($D$145:$N$145=$D245)*($C$147:$C$152=$B245))
) -
(
SUMIFS(F$179:F$189,$C$179:$C$189,$C245,$D$179:$D$189,$D245)*
SUMIFS(F$193:F$203,$C$193:$C$203,$C245,$D$193:$D$203,$D245)*
SUMPRODUCT($D$147:$N$152*($D$146:$N$146=$E$206)*($D$145:$N$145=$D245)*($C$147:$C$152=$B245))
)
)</f>
        <v>0</v>
      </c>
      <c r="G245" s="99" cm="1">
        <f t="array" ref="G245">$A245 * $E$108 * (
(
SUMIFS(G$179:G$189,$C$179:$C$189,$C245,$D$179:$D$189,$D245)*
SUMIFS(G$193:G$203,$C$193:$C$203,$C245,$D$193:$D$203,$D245)*
SUMPRODUCT($D$147:$N$152*($D$146:$N$146=$E$207)*($D$145:$N$145=$D245)*($C$147:$C$152=$B245))
) -
(
SUMIFS(G$179:G$189,$C$179:$C$189,$C245,$D$179:$D$189,$D245)*
SUMIFS(G$193:G$203,$C$193:$C$203,$C245,$D$193:$D$203,$D245)*
SUMPRODUCT($D$147:$N$152*($D$146:$N$146=$E$206)*($D$145:$N$145=$D245)*($C$147:$C$152=$B245))
)
)</f>
        <v>301.06225010212518</v>
      </c>
      <c r="H245" s="99" cm="1">
        <f t="array" ref="H245">$A245 * $E$108 * (
(
SUMIFS(H$179:H$189,$C$179:$C$189,$C245,$D$179:$D$189,$D245)*
SUMIFS(H$193:H$203,$C$193:$C$203,$C245,$D$193:$D$203,$D245)*
SUMPRODUCT($D$147:$N$152*($D$146:$N$146=$E$207)*($D$145:$N$145=$D245)*($C$147:$C$152=$B245))
) -
(
SUMIFS(H$179:H$189,$C$179:$C$189,$C245,$D$179:$D$189,$D245)*
SUMIFS(H$193:H$203,$C$193:$C$203,$C245,$D$193:$D$203,$D245)*
SUMPRODUCT($D$147:$N$152*($D$146:$N$146=$E$206)*($D$145:$N$145=$D245)*($C$147:$C$152=$B245))
)
)</f>
        <v>602.12450020425035</v>
      </c>
      <c r="I245" s="99" cm="1">
        <f t="array" ref="I245">$A245 * $E$108 * (
(
SUMIFS(I$179:I$189,$C$179:$C$189,$C245,$D$179:$D$189,$D245)*
SUMIFS(I$193:I$203,$C$193:$C$203,$C245,$D$193:$D$203,$D245)*
SUMPRODUCT($D$147:$N$152*($D$146:$N$146=$E$207)*($D$145:$N$145=$D245)*($C$147:$C$152=$B245))
) -
(
SUMIFS(I$179:I$189,$C$179:$C$189,$C245,$D$179:$D$189,$D245)*
SUMIFS(I$193:I$203,$C$193:$C$203,$C245,$D$193:$D$203,$D245)*
SUMPRODUCT($D$147:$N$152*($D$146:$N$146=$E$206)*($D$145:$N$145=$D245)*($C$147:$C$152=$B245))
)
)</f>
        <v>903.18675030637542</v>
      </c>
      <c r="J245" s="99" cm="1">
        <f t="array" ref="J245">$A245 * $E$108 * (
(
SUMIFS(J$179:J$189,$C$179:$C$189,$C245,$D$179:$D$189,$D245)*
SUMIFS(J$193:J$203,$C$193:$C$203,$C245,$D$193:$D$203,$D245)*
SUMPRODUCT($D$147:$N$152*($D$146:$N$146=$E$207)*($D$145:$N$145=$D245)*($C$147:$C$152=$B245))
) -
(
SUMIFS(J$179:J$189,$C$179:$C$189,$C245,$D$179:$D$189,$D245)*
SUMIFS(J$193:J$203,$C$193:$C$203,$C245,$D$193:$D$203,$D245)*
SUMPRODUCT($D$147:$N$152*($D$146:$N$146=$E$206)*($D$145:$N$145=$D245)*($C$147:$C$152=$B245))
)
)</f>
        <v>1204.2490004085007</v>
      </c>
      <c r="K245" s="99" cm="1">
        <f t="array" ref="K245">$A245 * $E$108 * (
(
SUMIFS(K$179:K$189,$C$179:$C$189,$C245,$D$179:$D$189,$D245)*
SUMIFS(K$193:K$203,$C$193:$C$203,$C245,$D$193:$D$203,$D245)*
SUMPRODUCT($D$147:$N$152*($D$146:$N$146=$E$207)*($D$145:$N$145=$D245)*($C$147:$C$152=$B245))
) -
(
SUMIFS(K$179:K$189,$C$179:$C$189,$C245,$D$179:$D$189,$D245)*
SUMIFS(K$193:K$203,$C$193:$C$203,$C245,$D$193:$D$203,$D245)*
SUMPRODUCT($D$147:$N$152*($D$146:$N$146=$E$206)*($D$145:$N$145=$D245)*($C$147:$C$152=$B245))
)
)</f>
        <v>1505.3112505106255</v>
      </c>
      <c r="L245" s="99" cm="1">
        <f t="array" ref="L245">$A245 * $E$108 * (
(
SUMIFS(L$179:L$189,$C$179:$C$189,$C245,$D$179:$D$189,$D245)*
SUMIFS(L$193:L$203,$C$193:$C$203,$C245,$D$193:$D$203,$D245)*
SUMPRODUCT($D$147:$N$152*($D$146:$N$146=$E$207)*($D$145:$N$145=$D245)*($C$147:$C$152=$B245))
) -
(
SUMIFS(L$179:L$189,$C$179:$C$189,$C245,$D$179:$D$189,$D245)*
SUMIFS(L$193:L$203,$C$193:$C$203,$C245,$D$193:$D$203,$D245)*
SUMPRODUCT($D$147:$N$152*($D$146:$N$146=$E$206)*($D$145:$N$145=$D245)*($C$147:$C$152=$B245))
)
)</f>
        <v>1505.3112505106255</v>
      </c>
      <c r="M245" s="99" cm="1">
        <f t="array" ref="M245">$A245 * $E$108 * (
(
SUMIFS(M$179:M$189,$C$179:$C$189,$C245,$D$179:$D$189,$D245)*
SUMIFS(M$193:M$203,$C$193:$C$203,$C245,$D$193:$D$203,$D245)*
SUMPRODUCT($D$147:$N$152*($D$146:$N$146=$E$207)*($D$145:$N$145=$D245)*($C$147:$C$152=$B245))
) -
(
SUMIFS(M$179:M$189,$C$179:$C$189,$C245,$D$179:$D$189,$D245)*
SUMIFS(M$193:M$203,$C$193:$C$203,$C245,$D$193:$D$203,$D245)*
SUMPRODUCT($D$147:$N$152*($D$146:$N$146=$E$206)*($D$145:$N$145=$D245)*($C$147:$C$152=$B245))
)
)</f>
        <v>1505.3112505106255</v>
      </c>
      <c r="N245" s="99" cm="1">
        <f t="array" ref="N245">$A245 * $E$108 * (
(
SUMIFS(N$179:N$189,$C$179:$C$189,$C245,$D$179:$D$189,$D245)*
SUMIFS(N$193:N$203,$C$193:$C$203,$C245,$D$193:$D$203,$D245)*
SUMPRODUCT($D$147:$N$152*($D$146:$N$146=$E$207)*($D$145:$N$145=$D245)*($C$147:$C$152=$B245))
) -
(
SUMIFS(N$179:N$189,$C$179:$C$189,$C245,$D$179:$D$189,$D245)*
SUMIFS(N$193:N$203,$C$193:$C$203,$C245,$D$193:$D$203,$D245)*
SUMPRODUCT($D$147:$N$152*($D$146:$N$146=$E$206)*($D$145:$N$145=$D245)*($C$147:$C$152=$B245))
)
)</f>
        <v>1505.3112505106255</v>
      </c>
      <c r="O245" s="99" cm="1">
        <f t="array" ref="O245">$A245 * $E$108 * (
(
SUMIFS(O$179:O$189,$C$179:$C$189,$C245,$D$179:$D$189,$D245)*
SUMIFS(O$193:O$203,$C$193:$C$203,$C245,$D$193:$D$203,$D245)*
SUMPRODUCT($D$147:$N$152*($D$146:$N$146=$E$207)*($D$145:$N$145=$D245)*($C$147:$C$152=$B245))
) -
(
SUMIFS(O$179:O$189,$C$179:$C$189,$C245,$D$179:$D$189,$D245)*
SUMIFS(O$193:O$203,$C$193:$C$203,$C245,$D$193:$D$203,$D245)*
SUMPRODUCT($D$147:$N$152*($D$146:$N$146=$E$206)*($D$145:$N$145=$D245)*($C$147:$C$152=$B245))
)
)</f>
        <v>1505.3112505106255</v>
      </c>
      <c r="P245" s="99" cm="1">
        <f t="array" ref="P245">$A245 * $E$108 * (
(
SUMIFS(P$179:P$189,$C$179:$C$189,$C245,$D$179:$D$189,$D245)*
SUMIFS(P$193:P$203,$C$193:$C$203,$C245,$D$193:$D$203,$D245)*
SUMPRODUCT($D$147:$N$152*($D$146:$N$146=$E$207)*($D$145:$N$145=$D245)*($C$147:$C$152=$B245))
) -
(
SUMIFS(P$179:P$189,$C$179:$C$189,$C245,$D$179:$D$189,$D245)*
SUMIFS(P$193:P$203,$C$193:$C$203,$C245,$D$193:$D$203,$D245)*
SUMPRODUCT($D$147:$N$152*($D$146:$N$146=$E$206)*($D$145:$N$145=$D245)*($C$147:$C$152=$B245))
)
)</f>
        <v>1505.3112505106255</v>
      </c>
      <c r="Q245" s="99" cm="1">
        <f t="array" ref="Q245">$A245 * $E$108 * (
(
SUMIFS(Q$179:Q$189,$C$179:$C$189,$C245,$D$179:$D$189,$D245)*
SUMIFS(Q$193:Q$203,$C$193:$C$203,$C245,$D$193:$D$203,$D245)*
SUMPRODUCT($D$147:$N$152*($D$146:$N$146=$E$207)*($D$145:$N$145=$D245)*($C$147:$C$152=$B245))
) -
(
SUMIFS(Q$179:Q$189,$C$179:$C$189,$C245,$D$179:$D$189,$D245)*
SUMIFS(Q$193:Q$203,$C$193:$C$203,$C245,$D$193:$D$203,$D245)*
SUMPRODUCT($D$147:$N$152*($D$146:$N$146=$E$206)*($D$145:$N$145=$D245)*($C$147:$C$152=$B245))
)
)</f>
        <v>1505.3112505106255</v>
      </c>
      <c r="R245" s="99" cm="1">
        <f t="array" ref="R245">$A245 * $E$108 * (
(
SUMIFS(R$179:R$189,$C$179:$C$189,$C245,$D$179:$D$189,$D245)*
SUMIFS(R$193:R$203,$C$193:$C$203,$C245,$D$193:$D$203,$D245)*
SUMPRODUCT($D$147:$N$152*($D$146:$N$146=$E$207)*($D$145:$N$145=$D245)*($C$147:$C$152=$B245))
) -
(
SUMIFS(R$179:R$189,$C$179:$C$189,$C245,$D$179:$D$189,$D245)*
SUMIFS(R$193:R$203,$C$193:$C$203,$C245,$D$193:$D$203,$D245)*
SUMPRODUCT($D$147:$N$152*($D$146:$N$146=$E$206)*($D$145:$N$145=$D245)*($C$147:$C$152=$B245))
)
)</f>
        <v>1505.3112505106255</v>
      </c>
      <c r="S245" s="99" cm="1">
        <f t="array" ref="S245">$A245 * $E$108 * (
(
SUMIFS(S$179:S$189,$C$179:$C$189,$C245,$D$179:$D$189,$D245)*
SUMIFS(S$193:S$203,$C$193:$C$203,$C245,$D$193:$D$203,$D245)*
SUMPRODUCT($D$147:$N$152*($D$146:$N$146=$E$207)*($D$145:$N$145=$D245)*($C$147:$C$152=$B245))
) -
(
SUMIFS(S$179:S$189,$C$179:$C$189,$C245,$D$179:$D$189,$D245)*
SUMIFS(S$193:S$203,$C$193:$C$203,$C245,$D$193:$D$203,$D245)*
SUMPRODUCT($D$147:$N$152*($D$146:$N$146=$E$206)*($D$145:$N$145=$D245)*($C$147:$C$152=$B245))
)
)</f>
        <v>1505.3112505106255</v>
      </c>
      <c r="T245" s="99" cm="1">
        <f t="array" ref="T245">$A245 * $E$108 * (
(
SUMIFS(T$179:T$189,$C$179:$C$189,$C245,$D$179:$D$189,$D245)*
SUMIFS(T$193:T$203,$C$193:$C$203,$C245,$D$193:$D$203,$D245)*
SUMPRODUCT($D$147:$N$152*($D$146:$N$146=$E$207)*($D$145:$N$145=$D245)*($C$147:$C$152=$B245))
) -
(
SUMIFS(T$179:T$189,$C$179:$C$189,$C245,$D$179:$D$189,$D245)*
SUMIFS(T$193:T$203,$C$193:$C$203,$C245,$D$193:$D$203,$D245)*
SUMPRODUCT($D$147:$N$152*($D$146:$N$146=$E$206)*($D$145:$N$145=$D245)*($C$147:$C$152=$B245))
)
)</f>
        <v>1505.3112505106255</v>
      </c>
      <c r="U245" s="99" cm="1">
        <f t="array" ref="U245">$A245 * $E$108 * (
(
SUMIFS(U$179:U$189,$C$179:$C$189,$C245,$D$179:$D$189,$D245)*
SUMIFS(U$193:U$203,$C$193:$C$203,$C245,$D$193:$D$203,$D245)*
SUMPRODUCT($D$147:$N$152*($D$146:$N$146=$E$207)*($D$145:$N$145=$D245)*($C$147:$C$152=$B245))
) -
(
SUMIFS(U$179:U$189,$C$179:$C$189,$C245,$D$179:$D$189,$D245)*
SUMIFS(U$193:U$203,$C$193:$C$203,$C245,$D$193:$D$203,$D245)*
SUMPRODUCT($D$147:$N$152*($D$146:$N$146=$E$206)*($D$145:$N$145=$D245)*($C$147:$C$152=$B245))
)
)</f>
        <v>1505.3112505106255</v>
      </c>
      <c r="V245" s="99" cm="1">
        <f t="array" ref="V245">$A245 * $E$108 * (
(
SUMIFS(V$179:V$189,$C$179:$C$189,$C245,$D$179:$D$189,$D245)*
SUMIFS(V$193:V$203,$C$193:$C$203,$C245,$D$193:$D$203,$D245)*
SUMPRODUCT($D$147:$N$152*($D$146:$N$146=$E$207)*($D$145:$N$145=$D245)*($C$147:$C$152=$B245))
) -
(
SUMIFS(V$179:V$189,$C$179:$C$189,$C245,$D$179:$D$189,$D245)*
SUMIFS(V$193:V$203,$C$193:$C$203,$C245,$D$193:$D$203,$D245)*
SUMPRODUCT($D$147:$N$152*($D$146:$N$146=$E$206)*($D$145:$N$145=$D245)*($C$147:$C$152=$B245))
)
)</f>
        <v>1505.3112505106255</v>
      </c>
      <c r="W245" s="99" cm="1">
        <f t="array" ref="W245">$A245 * $E$108 * (
(
SUMIFS(W$179:W$189,$C$179:$C$189,$C245,$D$179:$D$189,$D245)*
SUMIFS(W$193:W$203,$C$193:$C$203,$C245,$D$193:$D$203,$D245)*
SUMPRODUCT($D$147:$N$152*($D$146:$N$146=$E$207)*($D$145:$N$145=$D245)*($C$147:$C$152=$B245))
) -
(
SUMIFS(W$179:W$189,$C$179:$C$189,$C245,$D$179:$D$189,$D245)*
SUMIFS(W$193:W$203,$C$193:$C$203,$C245,$D$193:$D$203,$D245)*
SUMPRODUCT($D$147:$N$152*($D$146:$N$146=$E$206)*($D$145:$N$145=$D245)*($C$147:$C$152=$B245))
)
)</f>
        <v>1505.3112505106255</v>
      </c>
      <c r="X245" s="99" cm="1">
        <f t="array" ref="X245">$A245 * $E$108 * (
(
SUMIFS(X$179:X$189,$C$179:$C$189,$C245,$D$179:$D$189,$D245)*
SUMIFS(X$193:X$203,$C$193:$C$203,$C245,$D$193:$D$203,$D245)*
SUMPRODUCT($D$147:$N$152*($D$146:$N$146=$E$207)*($D$145:$N$145=$D245)*($C$147:$C$152=$B245))
) -
(
SUMIFS(X$179:X$189,$C$179:$C$189,$C245,$D$179:$D$189,$D245)*
SUMIFS(X$193:X$203,$C$193:$C$203,$C245,$D$193:$D$203,$D245)*
SUMPRODUCT($D$147:$N$152*($D$146:$N$146=$E$206)*($D$145:$N$145=$D245)*($C$147:$C$152=$B245))
)
)</f>
        <v>1505.3112505106255</v>
      </c>
      <c r="Y245" s="99" cm="1">
        <f t="array" ref="Y245">$A245 * $E$108 * (
(
SUMIFS(Y$179:Y$189,$C$179:$C$189,$C245,$D$179:$D$189,$D245)*
SUMIFS(Y$193:Y$203,$C$193:$C$203,$C245,$D$193:$D$203,$D245)*
SUMPRODUCT($D$147:$N$152*($D$146:$N$146=$E$207)*($D$145:$N$145=$D245)*($C$147:$C$152=$B245))
) -
(
SUMIFS(Y$179:Y$189,$C$179:$C$189,$C245,$D$179:$D$189,$D245)*
SUMIFS(Y$193:Y$203,$C$193:$C$203,$C245,$D$193:$D$203,$D245)*
SUMPRODUCT($D$147:$N$152*($D$146:$N$146=$E$206)*($D$145:$N$145=$D245)*($C$147:$C$152=$B245))
)
)</f>
        <v>1505.3112505106255</v>
      </c>
      <c r="Z245" s="99" cm="1">
        <f t="array" ref="Z245">$A245 * $E$108 * (
(
SUMIFS(Z$179:Z$189,$C$179:$C$189,$C245,$D$179:$D$189,$D245)*
SUMIFS(Z$193:Z$203,$C$193:$C$203,$C245,$D$193:$D$203,$D245)*
SUMPRODUCT($D$147:$N$152*($D$146:$N$146=$E$207)*($D$145:$N$145=$D245)*($C$147:$C$152=$B245))
) -
(
SUMIFS(Z$179:Z$189,$C$179:$C$189,$C245,$D$179:$D$189,$D245)*
SUMIFS(Z$193:Z$203,$C$193:$C$203,$C245,$D$193:$D$203,$D245)*
SUMPRODUCT($D$147:$N$152*($D$146:$N$146=$E$206)*($D$145:$N$145=$D245)*($C$147:$C$152=$B245))
)
)</f>
        <v>1505.3112505106255</v>
      </c>
      <c r="AA245" s="99" cm="1">
        <f t="array" ref="AA245">$A245 * $E$108 * (
(
SUMIFS(AA$179:AA$189,$C$179:$C$189,$C245,$D$179:$D$189,$D245)*
SUMIFS(AA$193:AA$203,$C$193:$C$203,$C245,$D$193:$D$203,$D245)*
SUMPRODUCT($D$147:$N$152*($D$146:$N$146=$E$207)*($D$145:$N$145=$D245)*($C$147:$C$152=$B245))
) -
(
SUMIFS(AA$179:AA$189,$C$179:$C$189,$C245,$D$179:$D$189,$D245)*
SUMIFS(AA$193:AA$203,$C$193:$C$203,$C245,$D$193:$D$203,$D245)*
SUMPRODUCT($D$147:$N$152*($D$146:$N$146=$E$206)*($D$145:$N$145=$D245)*($C$147:$C$152=$B245))
)
)</f>
        <v>1505.3112505106255</v>
      </c>
      <c r="AB245" s="99" cm="1">
        <f t="array" ref="AB245">$A245 * $E$108 * (
(
SUMIFS(AB$179:AB$189,$C$179:$C$189,$C245,$D$179:$D$189,$D245)*
SUMIFS(AB$193:AB$203,$C$193:$C$203,$C245,$D$193:$D$203,$D245)*
SUMPRODUCT($D$147:$N$152*($D$146:$N$146=$E$207)*($D$145:$N$145=$D245)*($C$147:$C$152=$B245))
) -
(
SUMIFS(AB$179:AB$189,$C$179:$C$189,$C245,$D$179:$D$189,$D245)*
SUMIFS(AB$193:AB$203,$C$193:$C$203,$C245,$D$193:$D$203,$D245)*
SUMPRODUCT($D$147:$N$152*($D$146:$N$146=$E$206)*($D$145:$N$145=$D245)*($C$147:$C$152=$B245))
)
)</f>
        <v>1505.3112505106255</v>
      </c>
      <c r="AC245" s="99" cm="1">
        <f t="array" ref="AC245">$A245 * $E$108 * (
(
SUMIFS(AC$179:AC$189,$C$179:$C$189,$C245,$D$179:$D$189,$D245)*
SUMIFS(AC$193:AC$203,$C$193:$C$203,$C245,$D$193:$D$203,$D245)*
SUMPRODUCT($D$147:$N$152*($D$146:$N$146=$E$207)*($D$145:$N$145=$D245)*($C$147:$C$152=$B245))
) -
(
SUMIFS(AC$179:AC$189,$C$179:$C$189,$C245,$D$179:$D$189,$D245)*
SUMIFS(AC$193:AC$203,$C$193:$C$203,$C245,$D$193:$D$203,$D245)*
SUMPRODUCT($D$147:$N$152*($D$146:$N$146=$E$206)*($D$145:$N$145=$D245)*($C$147:$C$152=$B245))
)
)</f>
        <v>1505.3112505106255</v>
      </c>
      <c r="AD245" s="99" cm="1">
        <f t="array" ref="AD245">$A245 * $E$108 * (
(
SUMIFS(AD$179:AD$189,$C$179:$C$189,$C245,$D$179:$D$189,$D245)*
SUMIFS(AD$193:AD$203,$C$193:$C$203,$C245,$D$193:$D$203,$D245)*
SUMPRODUCT($D$147:$N$152*($D$146:$N$146=$E$207)*($D$145:$N$145=$D245)*($C$147:$C$152=$B245))
) -
(
SUMIFS(AD$179:AD$189,$C$179:$C$189,$C245,$D$179:$D$189,$D245)*
SUMIFS(AD$193:AD$203,$C$193:$C$203,$C245,$D$193:$D$203,$D245)*
SUMPRODUCT($D$147:$N$152*($D$146:$N$146=$E$206)*($D$145:$N$145=$D245)*($C$147:$C$152=$B245))
)
)</f>
        <v>1505.3112505106255</v>
      </c>
    </row>
    <row r="246" spans="1:30" x14ac:dyDescent="0.2">
      <c r="A246" s="15">
        <f>1</f>
        <v>1</v>
      </c>
      <c r="B246" s="6" t="s">
        <v>47</v>
      </c>
      <c r="C246" s="6" t="s">
        <v>35</v>
      </c>
      <c r="D246" s="6" t="s">
        <v>123</v>
      </c>
      <c r="E246" s="99" cm="1">
        <f t="array" ref="E246">$A246 * $E$108 * (
(
SUMIFS(E$179:E$189,$C$179:$C$189,$C246,$D$179:$D$189,$D246)*
SUMIFS(E$193:E$203,$C$193:$C$203,$C246,$D$193:$D$203,$D246)*
SUMPRODUCT($D$147:$N$152*($D$146:$N$146=$E$207)*($D$145:$N$145=$D246)*($C$147:$C$152=$B246))
) -
(
SUMIFS(E$179:E$189,$C$179:$C$189,$C246,$D$179:$D$189,$D246)*
SUMIFS(E$193:E$203,$C$193:$C$203,$C246,$D$193:$D$203,$D246)*
SUMPRODUCT($D$147:$N$152*($D$146:$N$146=$E$206)*($D$145:$N$145=$D246)*($C$147:$C$152=$B246))
)
)</f>
        <v>0</v>
      </c>
      <c r="F246" s="99" cm="1">
        <f t="array" ref="F246">$A246 * $E$108 * (
(
SUMIFS(F$179:F$189,$C$179:$C$189,$C246,$D$179:$D$189,$D246)*
SUMIFS(F$193:F$203,$C$193:$C$203,$C246,$D$193:$D$203,$D246)*
SUMPRODUCT($D$147:$N$152*($D$146:$N$146=$E$207)*($D$145:$N$145=$D246)*($C$147:$C$152=$B246))
) -
(
SUMIFS(F$179:F$189,$C$179:$C$189,$C246,$D$179:$D$189,$D246)*
SUMIFS(F$193:F$203,$C$193:$C$203,$C246,$D$193:$D$203,$D246)*
SUMPRODUCT($D$147:$N$152*($D$146:$N$146=$E$206)*($D$145:$N$145=$D246)*($C$147:$C$152=$B246))
)
)</f>
        <v>0</v>
      </c>
      <c r="G246" s="99" cm="1">
        <f t="array" ref="G246">$A246 * $E$108 * (
(
SUMIFS(G$179:G$189,$C$179:$C$189,$C246,$D$179:$D$189,$D246)*
SUMIFS(G$193:G$203,$C$193:$C$203,$C246,$D$193:$D$203,$D246)*
SUMPRODUCT($D$147:$N$152*($D$146:$N$146=$E$207)*($D$145:$N$145=$D246)*($C$147:$C$152=$B246))
) -
(
SUMIFS(G$179:G$189,$C$179:$C$189,$C246,$D$179:$D$189,$D246)*
SUMIFS(G$193:G$203,$C$193:$C$203,$C246,$D$193:$D$203,$D246)*
SUMPRODUCT($D$147:$N$152*($D$146:$N$146=$E$206)*($D$145:$N$145=$D246)*($C$147:$C$152=$B246))
)
)</f>
        <v>549.22622074917751</v>
      </c>
      <c r="H246" s="99" cm="1">
        <f t="array" ref="H246">$A246 * $E$108 * (
(
SUMIFS(H$179:H$189,$C$179:$C$189,$C246,$D$179:$D$189,$D246)*
SUMIFS(H$193:H$203,$C$193:$C$203,$C246,$D$193:$D$203,$D246)*
SUMPRODUCT($D$147:$N$152*($D$146:$N$146=$E$207)*($D$145:$N$145=$D246)*($C$147:$C$152=$B246))
) -
(
SUMIFS(H$179:H$189,$C$179:$C$189,$C246,$D$179:$D$189,$D246)*
SUMIFS(H$193:H$203,$C$193:$C$203,$C246,$D$193:$D$203,$D246)*
SUMPRODUCT($D$147:$N$152*($D$146:$N$146=$E$206)*($D$145:$N$145=$D246)*($C$147:$C$152=$B246))
)
)</f>
        <v>1098.452441498355</v>
      </c>
      <c r="I246" s="99" cm="1">
        <f t="array" ref="I246">$A246 * $E$108 * (
(
SUMIFS(I$179:I$189,$C$179:$C$189,$C246,$D$179:$D$189,$D246)*
SUMIFS(I$193:I$203,$C$193:$C$203,$C246,$D$193:$D$203,$D246)*
SUMPRODUCT($D$147:$N$152*($D$146:$N$146=$E$207)*($D$145:$N$145=$D246)*($C$147:$C$152=$B246))
) -
(
SUMIFS(I$179:I$189,$C$179:$C$189,$C246,$D$179:$D$189,$D246)*
SUMIFS(I$193:I$203,$C$193:$C$203,$C246,$D$193:$D$203,$D246)*
SUMPRODUCT($D$147:$N$152*($D$146:$N$146=$E$206)*($D$145:$N$145=$D246)*($C$147:$C$152=$B246))
)
)</f>
        <v>1647.6786622475322</v>
      </c>
      <c r="J246" s="99" cm="1">
        <f t="array" ref="J246">$A246 * $E$108 * (
(
SUMIFS(J$179:J$189,$C$179:$C$189,$C246,$D$179:$D$189,$D246)*
SUMIFS(J$193:J$203,$C$193:$C$203,$C246,$D$193:$D$203,$D246)*
SUMPRODUCT($D$147:$N$152*($D$146:$N$146=$E$207)*($D$145:$N$145=$D246)*($C$147:$C$152=$B246))
) -
(
SUMIFS(J$179:J$189,$C$179:$C$189,$C246,$D$179:$D$189,$D246)*
SUMIFS(J$193:J$203,$C$193:$C$203,$C246,$D$193:$D$203,$D246)*
SUMPRODUCT($D$147:$N$152*($D$146:$N$146=$E$206)*($D$145:$N$145=$D246)*($C$147:$C$152=$B246))
)
)</f>
        <v>2196.9048829967101</v>
      </c>
      <c r="K246" s="99" cm="1">
        <f t="array" ref="K246">$A246 * $E$108 * (
(
SUMIFS(K$179:K$189,$C$179:$C$189,$C246,$D$179:$D$189,$D246)*
SUMIFS(K$193:K$203,$C$193:$C$203,$C246,$D$193:$D$203,$D246)*
SUMPRODUCT($D$147:$N$152*($D$146:$N$146=$E$207)*($D$145:$N$145=$D246)*($C$147:$C$152=$B246))
) -
(
SUMIFS(K$179:K$189,$C$179:$C$189,$C246,$D$179:$D$189,$D246)*
SUMIFS(K$193:K$203,$C$193:$C$203,$C246,$D$193:$D$203,$D246)*
SUMPRODUCT($D$147:$N$152*($D$146:$N$146=$E$206)*($D$145:$N$145=$D246)*($C$147:$C$152=$B246))
)
)</f>
        <v>2746.1311037458868</v>
      </c>
      <c r="L246" s="99" cm="1">
        <f t="array" ref="L246">$A246 * $E$108 * (
(
SUMIFS(L$179:L$189,$C$179:$C$189,$C246,$D$179:$D$189,$D246)*
SUMIFS(L$193:L$203,$C$193:$C$203,$C246,$D$193:$D$203,$D246)*
SUMPRODUCT($D$147:$N$152*($D$146:$N$146=$E$207)*($D$145:$N$145=$D246)*($C$147:$C$152=$B246))
) -
(
SUMIFS(L$179:L$189,$C$179:$C$189,$C246,$D$179:$D$189,$D246)*
SUMIFS(L$193:L$203,$C$193:$C$203,$C246,$D$193:$D$203,$D246)*
SUMPRODUCT($D$147:$N$152*($D$146:$N$146=$E$206)*($D$145:$N$145=$D246)*($C$147:$C$152=$B246))
)
)</f>
        <v>2746.1311037458868</v>
      </c>
      <c r="M246" s="99" cm="1">
        <f t="array" ref="M246">$A246 * $E$108 * (
(
SUMIFS(M$179:M$189,$C$179:$C$189,$C246,$D$179:$D$189,$D246)*
SUMIFS(M$193:M$203,$C$193:$C$203,$C246,$D$193:$D$203,$D246)*
SUMPRODUCT($D$147:$N$152*($D$146:$N$146=$E$207)*($D$145:$N$145=$D246)*($C$147:$C$152=$B246))
) -
(
SUMIFS(M$179:M$189,$C$179:$C$189,$C246,$D$179:$D$189,$D246)*
SUMIFS(M$193:M$203,$C$193:$C$203,$C246,$D$193:$D$203,$D246)*
SUMPRODUCT($D$147:$N$152*($D$146:$N$146=$E$206)*($D$145:$N$145=$D246)*($C$147:$C$152=$B246))
)
)</f>
        <v>2746.1311037458868</v>
      </c>
      <c r="N246" s="99" cm="1">
        <f t="array" ref="N246">$A246 * $E$108 * (
(
SUMIFS(N$179:N$189,$C$179:$C$189,$C246,$D$179:$D$189,$D246)*
SUMIFS(N$193:N$203,$C$193:$C$203,$C246,$D$193:$D$203,$D246)*
SUMPRODUCT($D$147:$N$152*($D$146:$N$146=$E$207)*($D$145:$N$145=$D246)*($C$147:$C$152=$B246))
) -
(
SUMIFS(N$179:N$189,$C$179:$C$189,$C246,$D$179:$D$189,$D246)*
SUMIFS(N$193:N$203,$C$193:$C$203,$C246,$D$193:$D$203,$D246)*
SUMPRODUCT($D$147:$N$152*($D$146:$N$146=$E$206)*($D$145:$N$145=$D246)*($C$147:$C$152=$B246))
)
)</f>
        <v>2746.1311037458868</v>
      </c>
      <c r="O246" s="99" cm="1">
        <f t="array" ref="O246">$A246 * $E$108 * (
(
SUMIFS(O$179:O$189,$C$179:$C$189,$C246,$D$179:$D$189,$D246)*
SUMIFS(O$193:O$203,$C$193:$C$203,$C246,$D$193:$D$203,$D246)*
SUMPRODUCT($D$147:$N$152*($D$146:$N$146=$E$207)*($D$145:$N$145=$D246)*($C$147:$C$152=$B246))
) -
(
SUMIFS(O$179:O$189,$C$179:$C$189,$C246,$D$179:$D$189,$D246)*
SUMIFS(O$193:O$203,$C$193:$C$203,$C246,$D$193:$D$203,$D246)*
SUMPRODUCT($D$147:$N$152*($D$146:$N$146=$E$206)*($D$145:$N$145=$D246)*($C$147:$C$152=$B246))
)
)</f>
        <v>2746.1311037458868</v>
      </c>
      <c r="P246" s="99" cm="1">
        <f t="array" ref="P246">$A246 * $E$108 * (
(
SUMIFS(P$179:P$189,$C$179:$C$189,$C246,$D$179:$D$189,$D246)*
SUMIFS(P$193:P$203,$C$193:$C$203,$C246,$D$193:$D$203,$D246)*
SUMPRODUCT($D$147:$N$152*($D$146:$N$146=$E$207)*($D$145:$N$145=$D246)*($C$147:$C$152=$B246))
) -
(
SUMIFS(P$179:P$189,$C$179:$C$189,$C246,$D$179:$D$189,$D246)*
SUMIFS(P$193:P$203,$C$193:$C$203,$C246,$D$193:$D$203,$D246)*
SUMPRODUCT($D$147:$N$152*($D$146:$N$146=$E$206)*($D$145:$N$145=$D246)*($C$147:$C$152=$B246))
)
)</f>
        <v>2746.1311037458868</v>
      </c>
      <c r="Q246" s="99" cm="1">
        <f t="array" ref="Q246">$A246 * $E$108 * (
(
SUMIFS(Q$179:Q$189,$C$179:$C$189,$C246,$D$179:$D$189,$D246)*
SUMIFS(Q$193:Q$203,$C$193:$C$203,$C246,$D$193:$D$203,$D246)*
SUMPRODUCT($D$147:$N$152*($D$146:$N$146=$E$207)*($D$145:$N$145=$D246)*($C$147:$C$152=$B246))
) -
(
SUMIFS(Q$179:Q$189,$C$179:$C$189,$C246,$D$179:$D$189,$D246)*
SUMIFS(Q$193:Q$203,$C$193:$C$203,$C246,$D$193:$D$203,$D246)*
SUMPRODUCT($D$147:$N$152*($D$146:$N$146=$E$206)*($D$145:$N$145=$D246)*($C$147:$C$152=$B246))
)
)</f>
        <v>2746.1311037458868</v>
      </c>
      <c r="R246" s="99" cm="1">
        <f t="array" ref="R246">$A246 * $E$108 * (
(
SUMIFS(R$179:R$189,$C$179:$C$189,$C246,$D$179:$D$189,$D246)*
SUMIFS(R$193:R$203,$C$193:$C$203,$C246,$D$193:$D$203,$D246)*
SUMPRODUCT($D$147:$N$152*($D$146:$N$146=$E$207)*($D$145:$N$145=$D246)*($C$147:$C$152=$B246))
) -
(
SUMIFS(R$179:R$189,$C$179:$C$189,$C246,$D$179:$D$189,$D246)*
SUMIFS(R$193:R$203,$C$193:$C$203,$C246,$D$193:$D$203,$D246)*
SUMPRODUCT($D$147:$N$152*($D$146:$N$146=$E$206)*($D$145:$N$145=$D246)*($C$147:$C$152=$B246))
)
)</f>
        <v>2746.1311037458868</v>
      </c>
      <c r="S246" s="99" cm="1">
        <f t="array" ref="S246">$A246 * $E$108 * (
(
SUMIFS(S$179:S$189,$C$179:$C$189,$C246,$D$179:$D$189,$D246)*
SUMIFS(S$193:S$203,$C$193:$C$203,$C246,$D$193:$D$203,$D246)*
SUMPRODUCT($D$147:$N$152*($D$146:$N$146=$E$207)*($D$145:$N$145=$D246)*($C$147:$C$152=$B246))
) -
(
SUMIFS(S$179:S$189,$C$179:$C$189,$C246,$D$179:$D$189,$D246)*
SUMIFS(S$193:S$203,$C$193:$C$203,$C246,$D$193:$D$203,$D246)*
SUMPRODUCT($D$147:$N$152*($D$146:$N$146=$E$206)*($D$145:$N$145=$D246)*($C$147:$C$152=$B246))
)
)</f>
        <v>2746.1311037458868</v>
      </c>
      <c r="T246" s="99" cm="1">
        <f t="array" ref="T246">$A246 * $E$108 * (
(
SUMIFS(T$179:T$189,$C$179:$C$189,$C246,$D$179:$D$189,$D246)*
SUMIFS(T$193:T$203,$C$193:$C$203,$C246,$D$193:$D$203,$D246)*
SUMPRODUCT($D$147:$N$152*($D$146:$N$146=$E$207)*($D$145:$N$145=$D246)*($C$147:$C$152=$B246))
) -
(
SUMIFS(T$179:T$189,$C$179:$C$189,$C246,$D$179:$D$189,$D246)*
SUMIFS(T$193:T$203,$C$193:$C$203,$C246,$D$193:$D$203,$D246)*
SUMPRODUCT($D$147:$N$152*($D$146:$N$146=$E$206)*($D$145:$N$145=$D246)*($C$147:$C$152=$B246))
)
)</f>
        <v>2746.1311037458868</v>
      </c>
      <c r="U246" s="99" cm="1">
        <f t="array" ref="U246">$A246 * $E$108 * (
(
SUMIFS(U$179:U$189,$C$179:$C$189,$C246,$D$179:$D$189,$D246)*
SUMIFS(U$193:U$203,$C$193:$C$203,$C246,$D$193:$D$203,$D246)*
SUMPRODUCT($D$147:$N$152*($D$146:$N$146=$E$207)*($D$145:$N$145=$D246)*($C$147:$C$152=$B246))
) -
(
SUMIFS(U$179:U$189,$C$179:$C$189,$C246,$D$179:$D$189,$D246)*
SUMIFS(U$193:U$203,$C$193:$C$203,$C246,$D$193:$D$203,$D246)*
SUMPRODUCT($D$147:$N$152*($D$146:$N$146=$E$206)*($D$145:$N$145=$D246)*($C$147:$C$152=$B246))
)
)</f>
        <v>2746.1311037458868</v>
      </c>
      <c r="V246" s="99" cm="1">
        <f t="array" ref="V246">$A246 * $E$108 * (
(
SUMIFS(V$179:V$189,$C$179:$C$189,$C246,$D$179:$D$189,$D246)*
SUMIFS(V$193:V$203,$C$193:$C$203,$C246,$D$193:$D$203,$D246)*
SUMPRODUCT($D$147:$N$152*($D$146:$N$146=$E$207)*($D$145:$N$145=$D246)*($C$147:$C$152=$B246))
) -
(
SUMIFS(V$179:V$189,$C$179:$C$189,$C246,$D$179:$D$189,$D246)*
SUMIFS(V$193:V$203,$C$193:$C$203,$C246,$D$193:$D$203,$D246)*
SUMPRODUCT($D$147:$N$152*($D$146:$N$146=$E$206)*($D$145:$N$145=$D246)*($C$147:$C$152=$B246))
)
)</f>
        <v>2746.1311037458868</v>
      </c>
      <c r="W246" s="99" cm="1">
        <f t="array" ref="W246">$A246 * $E$108 * (
(
SUMIFS(W$179:W$189,$C$179:$C$189,$C246,$D$179:$D$189,$D246)*
SUMIFS(W$193:W$203,$C$193:$C$203,$C246,$D$193:$D$203,$D246)*
SUMPRODUCT($D$147:$N$152*($D$146:$N$146=$E$207)*($D$145:$N$145=$D246)*($C$147:$C$152=$B246))
) -
(
SUMIFS(W$179:W$189,$C$179:$C$189,$C246,$D$179:$D$189,$D246)*
SUMIFS(W$193:W$203,$C$193:$C$203,$C246,$D$193:$D$203,$D246)*
SUMPRODUCT($D$147:$N$152*($D$146:$N$146=$E$206)*($D$145:$N$145=$D246)*($C$147:$C$152=$B246))
)
)</f>
        <v>2746.1311037458868</v>
      </c>
      <c r="X246" s="99" cm="1">
        <f t="array" ref="X246">$A246 * $E$108 * (
(
SUMIFS(X$179:X$189,$C$179:$C$189,$C246,$D$179:$D$189,$D246)*
SUMIFS(X$193:X$203,$C$193:$C$203,$C246,$D$193:$D$203,$D246)*
SUMPRODUCT($D$147:$N$152*($D$146:$N$146=$E$207)*($D$145:$N$145=$D246)*($C$147:$C$152=$B246))
) -
(
SUMIFS(X$179:X$189,$C$179:$C$189,$C246,$D$179:$D$189,$D246)*
SUMIFS(X$193:X$203,$C$193:$C$203,$C246,$D$193:$D$203,$D246)*
SUMPRODUCT($D$147:$N$152*($D$146:$N$146=$E$206)*($D$145:$N$145=$D246)*($C$147:$C$152=$B246))
)
)</f>
        <v>2746.1311037458868</v>
      </c>
      <c r="Y246" s="99" cm="1">
        <f t="array" ref="Y246">$A246 * $E$108 * (
(
SUMIFS(Y$179:Y$189,$C$179:$C$189,$C246,$D$179:$D$189,$D246)*
SUMIFS(Y$193:Y$203,$C$193:$C$203,$C246,$D$193:$D$203,$D246)*
SUMPRODUCT($D$147:$N$152*($D$146:$N$146=$E$207)*($D$145:$N$145=$D246)*($C$147:$C$152=$B246))
) -
(
SUMIFS(Y$179:Y$189,$C$179:$C$189,$C246,$D$179:$D$189,$D246)*
SUMIFS(Y$193:Y$203,$C$193:$C$203,$C246,$D$193:$D$203,$D246)*
SUMPRODUCT($D$147:$N$152*($D$146:$N$146=$E$206)*($D$145:$N$145=$D246)*($C$147:$C$152=$B246))
)
)</f>
        <v>2746.1311037458868</v>
      </c>
      <c r="Z246" s="99" cm="1">
        <f t="array" ref="Z246">$A246 * $E$108 * (
(
SUMIFS(Z$179:Z$189,$C$179:$C$189,$C246,$D$179:$D$189,$D246)*
SUMIFS(Z$193:Z$203,$C$193:$C$203,$C246,$D$193:$D$203,$D246)*
SUMPRODUCT($D$147:$N$152*($D$146:$N$146=$E$207)*($D$145:$N$145=$D246)*($C$147:$C$152=$B246))
) -
(
SUMIFS(Z$179:Z$189,$C$179:$C$189,$C246,$D$179:$D$189,$D246)*
SUMIFS(Z$193:Z$203,$C$193:$C$203,$C246,$D$193:$D$203,$D246)*
SUMPRODUCT($D$147:$N$152*($D$146:$N$146=$E$206)*($D$145:$N$145=$D246)*($C$147:$C$152=$B246))
)
)</f>
        <v>2746.1311037458868</v>
      </c>
      <c r="AA246" s="99" cm="1">
        <f t="array" ref="AA246">$A246 * $E$108 * (
(
SUMIFS(AA$179:AA$189,$C$179:$C$189,$C246,$D$179:$D$189,$D246)*
SUMIFS(AA$193:AA$203,$C$193:$C$203,$C246,$D$193:$D$203,$D246)*
SUMPRODUCT($D$147:$N$152*($D$146:$N$146=$E$207)*($D$145:$N$145=$D246)*($C$147:$C$152=$B246))
) -
(
SUMIFS(AA$179:AA$189,$C$179:$C$189,$C246,$D$179:$D$189,$D246)*
SUMIFS(AA$193:AA$203,$C$193:$C$203,$C246,$D$193:$D$203,$D246)*
SUMPRODUCT($D$147:$N$152*($D$146:$N$146=$E$206)*($D$145:$N$145=$D246)*($C$147:$C$152=$B246))
)
)</f>
        <v>2746.1311037458868</v>
      </c>
      <c r="AB246" s="99" cm="1">
        <f t="array" ref="AB246">$A246 * $E$108 * (
(
SUMIFS(AB$179:AB$189,$C$179:$C$189,$C246,$D$179:$D$189,$D246)*
SUMIFS(AB$193:AB$203,$C$193:$C$203,$C246,$D$193:$D$203,$D246)*
SUMPRODUCT($D$147:$N$152*($D$146:$N$146=$E$207)*($D$145:$N$145=$D246)*($C$147:$C$152=$B246))
) -
(
SUMIFS(AB$179:AB$189,$C$179:$C$189,$C246,$D$179:$D$189,$D246)*
SUMIFS(AB$193:AB$203,$C$193:$C$203,$C246,$D$193:$D$203,$D246)*
SUMPRODUCT($D$147:$N$152*($D$146:$N$146=$E$206)*($D$145:$N$145=$D246)*($C$147:$C$152=$B246))
)
)</f>
        <v>2746.1311037458868</v>
      </c>
      <c r="AC246" s="99" cm="1">
        <f t="array" ref="AC246">$A246 * $E$108 * (
(
SUMIFS(AC$179:AC$189,$C$179:$C$189,$C246,$D$179:$D$189,$D246)*
SUMIFS(AC$193:AC$203,$C$193:$C$203,$C246,$D$193:$D$203,$D246)*
SUMPRODUCT($D$147:$N$152*($D$146:$N$146=$E$207)*($D$145:$N$145=$D246)*($C$147:$C$152=$B246))
) -
(
SUMIFS(AC$179:AC$189,$C$179:$C$189,$C246,$D$179:$D$189,$D246)*
SUMIFS(AC$193:AC$203,$C$193:$C$203,$C246,$D$193:$D$203,$D246)*
SUMPRODUCT($D$147:$N$152*($D$146:$N$146=$E$206)*($D$145:$N$145=$D246)*($C$147:$C$152=$B246))
)
)</f>
        <v>2746.1311037458868</v>
      </c>
      <c r="AD246" s="99" cm="1">
        <f t="array" ref="AD246">$A246 * $E$108 * (
(
SUMIFS(AD$179:AD$189,$C$179:$C$189,$C246,$D$179:$D$189,$D246)*
SUMIFS(AD$193:AD$203,$C$193:$C$203,$C246,$D$193:$D$203,$D246)*
SUMPRODUCT($D$147:$N$152*($D$146:$N$146=$E$207)*($D$145:$N$145=$D246)*($C$147:$C$152=$B246))
) -
(
SUMIFS(AD$179:AD$189,$C$179:$C$189,$C246,$D$179:$D$189,$D246)*
SUMIFS(AD$193:AD$203,$C$193:$C$203,$C246,$D$193:$D$203,$D246)*
SUMPRODUCT($D$147:$N$152*($D$146:$N$146=$E$206)*($D$145:$N$145=$D246)*($C$147:$C$152=$B246))
)
)</f>
        <v>2746.1311037458868</v>
      </c>
    </row>
    <row r="247" spans="1:30" x14ac:dyDescent="0.2">
      <c r="A247" s="15">
        <f>1</f>
        <v>1</v>
      </c>
      <c r="B247" s="6" t="s">
        <v>48</v>
      </c>
      <c r="C247" s="6" t="s">
        <v>35</v>
      </c>
      <c r="D247" s="6" t="s">
        <v>123</v>
      </c>
      <c r="E247" s="99" cm="1">
        <f t="array" ref="E247">$A247 * $E$108 * (
(
SUMIFS(E$179:E$189,$C$179:$C$189,$C247,$D$179:$D$189,$D247)*
SUMIFS(E$193:E$203,$C$193:$C$203,$C247,$D$193:$D$203,$D247)*
SUMPRODUCT($D$147:$N$152*($D$146:$N$146=$E$207)*($D$145:$N$145=$D247)*($C$147:$C$152=$B247))
) -
(
SUMIFS(E$179:E$189,$C$179:$C$189,$C247,$D$179:$D$189,$D247)*
SUMIFS(E$193:E$203,$C$193:$C$203,$C247,$D$193:$D$203,$D247)*
SUMPRODUCT($D$147:$N$152*($D$146:$N$146=$E$206)*($D$145:$N$145=$D247)*($C$147:$C$152=$B247))
)
)</f>
        <v>0</v>
      </c>
      <c r="F247" s="99" cm="1">
        <f t="array" ref="F247">$A247 * $E$108 * (
(
SUMIFS(F$179:F$189,$C$179:$C$189,$C247,$D$179:$D$189,$D247)*
SUMIFS(F$193:F$203,$C$193:$C$203,$C247,$D$193:$D$203,$D247)*
SUMPRODUCT($D$147:$N$152*($D$146:$N$146=$E$207)*($D$145:$N$145=$D247)*($C$147:$C$152=$B247))
) -
(
SUMIFS(F$179:F$189,$C$179:$C$189,$C247,$D$179:$D$189,$D247)*
SUMIFS(F$193:F$203,$C$193:$C$203,$C247,$D$193:$D$203,$D247)*
SUMPRODUCT($D$147:$N$152*($D$146:$N$146=$E$206)*($D$145:$N$145=$D247)*($C$147:$C$152=$B247))
)
)</f>
        <v>0</v>
      </c>
      <c r="G247" s="99" cm="1">
        <f t="array" ref="G247">$A247 * $E$108 * (
(
SUMIFS(G$179:G$189,$C$179:$C$189,$C247,$D$179:$D$189,$D247)*
SUMIFS(G$193:G$203,$C$193:$C$203,$C247,$D$193:$D$203,$D247)*
SUMPRODUCT($D$147:$N$152*($D$146:$N$146=$E$207)*($D$145:$N$145=$D247)*($C$147:$C$152=$B247))
) -
(
SUMIFS(G$179:G$189,$C$179:$C$189,$C247,$D$179:$D$189,$D247)*
SUMIFS(G$193:G$203,$C$193:$C$203,$C247,$D$193:$D$203,$D247)*
SUMPRODUCT($D$147:$N$152*($D$146:$N$146=$E$206)*($D$145:$N$145=$D247)*($C$147:$C$152=$B247))
)
)</f>
        <v>5.75926691431847</v>
      </c>
      <c r="H247" s="99" cm="1">
        <f t="array" ref="H247">$A247 * $E$108 * (
(
SUMIFS(H$179:H$189,$C$179:$C$189,$C247,$D$179:$D$189,$D247)*
SUMIFS(H$193:H$203,$C$193:$C$203,$C247,$D$193:$D$203,$D247)*
SUMPRODUCT($D$147:$N$152*($D$146:$N$146=$E$207)*($D$145:$N$145=$D247)*($C$147:$C$152=$B247))
) -
(
SUMIFS(H$179:H$189,$C$179:$C$189,$C247,$D$179:$D$189,$D247)*
SUMIFS(H$193:H$203,$C$193:$C$203,$C247,$D$193:$D$203,$D247)*
SUMPRODUCT($D$147:$N$152*($D$146:$N$146=$E$206)*($D$145:$N$145=$D247)*($C$147:$C$152=$B247))
)
)</f>
        <v>11.51853382863694</v>
      </c>
      <c r="I247" s="99" cm="1">
        <f t="array" ref="I247">$A247 * $E$108 * (
(
SUMIFS(I$179:I$189,$C$179:$C$189,$C247,$D$179:$D$189,$D247)*
SUMIFS(I$193:I$203,$C$193:$C$203,$C247,$D$193:$D$203,$D247)*
SUMPRODUCT($D$147:$N$152*($D$146:$N$146=$E$207)*($D$145:$N$145=$D247)*($C$147:$C$152=$B247))
) -
(
SUMIFS(I$179:I$189,$C$179:$C$189,$C247,$D$179:$D$189,$D247)*
SUMIFS(I$193:I$203,$C$193:$C$203,$C247,$D$193:$D$203,$D247)*
SUMPRODUCT($D$147:$N$152*($D$146:$N$146=$E$206)*($D$145:$N$145=$D247)*($C$147:$C$152=$B247))
)
)</f>
        <v>17.277800742955407</v>
      </c>
      <c r="J247" s="99" cm="1">
        <f t="array" ref="J247">$A247 * $E$108 * (
(
SUMIFS(J$179:J$189,$C$179:$C$189,$C247,$D$179:$D$189,$D247)*
SUMIFS(J$193:J$203,$C$193:$C$203,$C247,$D$193:$D$203,$D247)*
SUMPRODUCT($D$147:$N$152*($D$146:$N$146=$E$207)*($D$145:$N$145=$D247)*($C$147:$C$152=$B247))
) -
(
SUMIFS(J$179:J$189,$C$179:$C$189,$C247,$D$179:$D$189,$D247)*
SUMIFS(J$193:J$203,$C$193:$C$203,$C247,$D$193:$D$203,$D247)*
SUMPRODUCT($D$147:$N$152*($D$146:$N$146=$E$206)*($D$145:$N$145=$D247)*($C$147:$C$152=$B247))
)
)</f>
        <v>23.03706765727388</v>
      </c>
      <c r="K247" s="99" cm="1">
        <f t="array" ref="K247">$A247 * $E$108 * (
(
SUMIFS(K$179:K$189,$C$179:$C$189,$C247,$D$179:$D$189,$D247)*
SUMIFS(K$193:K$203,$C$193:$C$203,$C247,$D$193:$D$203,$D247)*
SUMPRODUCT($D$147:$N$152*($D$146:$N$146=$E$207)*($D$145:$N$145=$D247)*($C$147:$C$152=$B247))
) -
(
SUMIFS(K$179:K$189,$C$179:$C$189,$C247,$D$179:$D$189,$D247)*
SUMIFS(K$193:K$203,$C$193:$C$203,$C247,$D$193:$D$203,$D247)*
SUMPRODUCT($D$147:$N$152*($D$146:$N$146=$E$206)*($D$145:$N$145=$D247)*($C$147:$C$152=$B247))
)
)</f>
        <v>28.796334571592347</v>
      </c>
      <c r="L247" s="99" cm="1">
        <f t="array" ref="L247">$A247 * $E$108 * (
(
SUMIFS(L$179:L$189,$C$179:$C$189,$C247,$D$179:$D$189,$D247)*
SUMIFS(L$193:L$203,$C$193:$C$203,$C247,$D$193:$D$203,$D247)*
SUMPRODUCT($D$147:$N$152*($D$146:$N$146=$E$207)*($D$145:$N$145=$D247)*($C$147:$C$152=$B247))
) -
(
SUMIFS(L$179:L$189,$C$179:$C$189,$C247,$D$179:$D$189,$D247)*
SUMIFS(L$193:L$203,$C$193:$C$203,$C247,$D$193:$D$203,$D247)*
SUMPRODUCT($D$147:$N$152*($D$146:$N$146=$E$206)*($D$145:$N$145=$D247)*($C$147:$C$152=$B247))
)
)</f>
        <v>28.796334571592347</v>
      </c>
      <c r="M247" s="99" cm="1">
        <f t="array" ref="M247">$A247 * $E$108 * (
(
SUMIFS(M$179:M$189,$C$179:$C$189,$C247,$D$179:$D$189,$D247)*
SUMIFS(M$193:M$203,$C$193:$C$203,$C247,$D$193:$D$203,$D247)*
SUMPRODUCT($D$147:$N$152*($D$146:$N$146=$E$207)*($D$145:$N$145=$D247)*($C$147:$C$152=$B247))
) -
(
SUMIFS(M$179:M$189,$C$179:$C$189,$C247,$D$179:$D$189,$D247)*
SUMIFS(M$193:M$203,$C$193:$C$203,$C247,$D$193:$D$203,$D247)*
SUMPRODUCT($D$147:$N$152*($D$146:$N$146=$E$206)*($D$145:$N$145=$D247)*($C$147:$C$152=$B247))
)
)</f>
        <v>28.796334571592347</v>
      </c>
      <c r="N247" s="99" cm="1">
        <f t="array" ref="N247">$A247 * $E$108 * (
(
SUMIFS(N$179:N$189,$C$179:$C$189,$C247,$D$179:$D$189,$D247)*
SUMIFS(N$193:N$203,$C$193:$C$203,$C247,$D$193:$D$203,$D247)*
SUMPRODUCT($D$147:$N$152*($D$146:$N$146=$E$207)*($D$145:$N$145=$D247)*($C$147:$C$152=$B247))
) -
(
SUMIFS(N$179:N$189,$C$179:$C$189,$C247,$D$179:$D$189,$D247)*
SUMIFS(N$193:N$203,$C$193:$C$203,$C247,$D$193:$D$203,$D247)*
SUMPRODUCT($D$147:$N$152*($D$146:$N$146=$E$206)*($D$145:$N$145=$D247)*($C$147:$C$152=$B247))
)
)</f>
        <v>28.796334571592347</v>
      </c>
      <c r="O247" s="99" cm="1">
        <f t="array" ref="O247">$A247 * $E$108 * (
(
SUMIFS(O$179:O$189,$C$179:$C$189,$C247,$D$179:$D$189,$D247)*
SUMIFS(O$193:O$203,$C$193:$C$203,$C247,$D$193:$D$203,$D247)*
SUMPRODUCT($D$147:$N$152*($D$146:$N$146=$E$207)*($D$145:$N$145=$D247)*($C$147:$C$152=$B247))
) -
(
SUMIFS(O$179:O$189,$C$179:$C$189,$C247,$D$179:$D$189,$D247)*
SUMIFS(O$193:O$203,$C$193:$C$203,$C247,$D$193:$D$203,$D247)*
SUMPRODUCT($D$147:$N$152*($D$146:$N$146=$E$206)*($D$145:$N$145=$D247)*($C$147:$C$152=$B247))
)
)</f>
        <v>28.796334571592347</v>
      </c>
      <c r="P247" s="99" cm="1">
        <f t="array" ref="P247">$A247 * $E$108 * (
(
SUMIFS(P$179:P$189,$C$179:$C$189,$C247,$D$179:$D$189,$D247)*
SUMIFS(P$193:P$203,$C$193:$C$203,$C247,$D$193:$D$203,$D247)*
SUMPRODUCT($D$147:$N$152*($D$146:$N$146=$E$207)*($D$145:$N$145=$D247)*($C$147:$C$152=$B247))
) -
(
SUMIFS(P$179:P$189,$C$179:$C$189,$C247,$D$179:$D$189,$D247)*
SUMIFS(P$193:P$203,$C$193:$C$203,$C247,$D$193:$D$203,$D247)*
SUMPRODUCT($D$147:$N$152*($D$146:$N$146=$E$206)*($D$145:$N$145=$D247)*($C$147:$C$152=$B247))
)
)</f>
        <v>28.796334571592347</v>
      </c>
      <c r="Q247" s="99" cm="1">
        <f t="array" ref="Q247">$A247 * $E$108 * (
(
SUMIFS(Q$179:Q$189,$C$179:$C$189,$C247,$D$179:$D$189,$D247)*
SUMIFS(Q$193:Q$203,$C$193:$C$203,$C247,$D$193:$D$203,$D247)*
SUMPRODUCT($D$147:$N$152*($D$146:$N$146=$E$207)*($D$145:$N$145=$D247)*($C$147:$C$152=$B247))
) -
(
SUMIFS(Q$179:Q$189,$C$179:$C$189,$C247,$D$179:$D$189,$D247)*
SUMIFS(Q$193:Q$203,$C$193:$C$203,$C247,$D$193:$D$203,$D247)*
SUMPRODUCT($D$147:$N$152*($D$146:$N$146=$E$206)*($D$145:$N$145=$D247)*($C$147:$C$152=$B247))
)
)</f>
        <v>28.796334571592347</v>
      </c>
      <c r="R247" s="99" cm="1">
        <f t="array" ref="R247">$A247 * $E$108 * (
(
SUMIFS(R$179:R$189,$C$179:$C$189,$C247,$D$179:$D$189,$D247)*
SUMIFS(R$193:R$203,$C$193:$C$203,$C247,$D$193:$D$203,$D247)*
SUMPRODUCT($D$147:$N$152*($D$146:$N$146=$E$207)*($D$145:$N$145=$D247)*($C$147:$C$152=$B247))
) -
(
SUMIFS(R$179:R$189,$C$179:$C$189,$C247,$D$179:$D$189,$D247)*
SUMIFS(R$193:R$203,$C$193:$C$203,$C247,$D$193:$D$203,$D247)*
SUMPRODUCT($D$147:$N$152*($D$146:$N$146=$E$206)*($D$145:$N$145=$D247)*($C$147:$C$152=$B247))
)
)</f>
        <v>28.796334571592347</v>
      </c>
      <c r="S247" s="99" cm="1">
        <f t="array" ref="S247">$A247 * $E$108 * (
(
SUMIFS(S$179:S$189,$C$179:$C$189,$C247,$D$179:$D$189,$D247)*
SUMIFS(S$193:S$203,$C$193:$C$203,$C247,$D$193:$D$203,$D247)*
SUMPRODUCT($D$147:$N$152*($D$146:$N$146=$E$207)*($D$145:$N$145=$D247)*($C$147:$C$152=$B247))
) -
(
SUMIFS(S$179:S$189,$C$179:$C$189,$C247,$D$179:$D$189,$D247)*
SUMIFS(S$193:S$203,$C$193:$C$203,$C247,$D$193:$D$203,$D247)*
SUMPRODUCT($D$147:$N$152*($D$146:$N$146=$E$206)*($D$145:$N$145=$D247)*($C$147:$C$152=$B247))
)
)</f>
        <v>28.796334571592347</v>
      </c>
      <c r="T247" s="99" cm="1">
        <f t="array" ref="T247">$A247 * $E$108 * (
(
SUMIFS(T$179:T$189,$C$179:$C$189,$C247,$D$179:$D$189,$D247)*
SUMIFS(T$193:T$203,$C$193:$C$203,$C247,$D$193:$D$203,$D247)*
SUMPRODUCT($D$147:$N$152*($D$146:$N$146=$E$207)*($D$145:$N$145=$D247)*($C$147:$C$152=$B247))
) -
(
SUMIFS(T$179:T$189,$C$179:$C$189,$C247,$D$179:$D$189,$D247)*
SUMIFS(T$193:T$203,$C$193:$C$203,$C247,$D$193:$D$203,$D247)*
SUMPRODUCT($D$147:$N$152*($D$146:$N$146=$E$206)*($D$145:$N$145=$D247)*($C$147:$C$152=$B247))
)
)</f>
        <v>28.796334571592347</v>
      </c>
      <c r="U247" s="99" cm="1">
        <f t="array" ref="U247">$A247 * $E$108 * (
(
SUMIFS(U$179:U$189,$C$179:$C$189,$C247,$D$179:$D$189,$D247)*
SUMIFS(U$193:U$203,$C$193:$C$203,$C247,$D$193:$D$203,$D247)*
SUMPRODUCT($D$147:$N$152*($D$146:$N$146=$E$207)*($D$145:$N$145=$D247)*($C$147:$C$152=$B247))
) -
(
SUMIFS(U$179:U$189,$C$179:$C$189,$C247,$D$179:$D$189,$D247)*
SUMIFS(U$193:U$203,$C$193:$C$203,$C247,$D$193:$D$203,$D247)*
SUMPRODUCT($D$147:$N$152*($D$146:$N$146=$E$206)*($D$145:$N$145=$D247)*($C$147:$C$152=$B247))
)
)</f>
        <v>28.796334571592347</v>
      </c>
      <c r="V247" s="99" cm="1">
        <f t="array" ref="V247">$A247 * $E$108 * (
(
SUMIFS(V$179:V$189,$C$179:$C$189,$C247,$D$179:$D$189,$D247)*
SUMIFS(V$193:V$203,$C$193:$C$203,$C247,$D$193:$D$203,$D247)*
SUMPRODUCT($D$147:$N$152*($D$146:$N$146=$E$207)*($D$145:$N$145=$D247)*($C$147:$C$152=$B247))
) -
(
SUMIFS(V$179:V$189,$C$179:$C$189,$C247,$D$179:$D$189,$D247)*
SUMIFS(V$193:V$203,$C$193:$C$203,$C247,$D$193:$D$203,$D247)*
SUMPRODUCT($D$147:$N$152*($D$146:$N$146=$E$206)*($D$145:$N$145=$D247)*($C$147:$C$152=$B247))
)
)</f>
        <v>28.796334571592347</v>
      </c>
      <c r="W247" s="99" cm="1">
        <f t="array" ref="W247">$A247 * $E$108 * (
(
SUMIFS(W$179:W$189,$C$179:$C$189,$C247,$D$179:$D$189,$D247)*
SUMIFS(W$193:W$203,$C$193:$C$203,$C247,$D$193:$D$203,$D247)*
SUMPRODUCT($D$147:$N$152*($D$146:$N$146=$E$207)*($D$145:$N$145=$D247)*($C$147:$C$152=$B247))
) -
(
SUMIFS(W$179:W$189,$C$179:$C$189,$C247,$D$179:$D$189,$D247)*
SUMIFS(W$193:W$203,$C$193:$C$203,$C247,$D$193:$D$203,$D247)*
SUMPRODUCT($D$147:$N$152*($D$146:$N$146=$E$206)*($D$145:$N$145=$D247)*($C$147:$C$152=$B247))
)
)</f>
        <v>28.796334571592347</v>
      </c>
      <c r="X247" s="99" cm="1">
        <f t="array" ref="X247">$A247 * $E$108 * (
(
SUMIFS(X$179:X$189,$C$179:$C$189,$C247,$D$179:$D$189,$D247)*
SUMIFS(X$193:X$203,$C$193:$C$203,$C247,$D$193:$D$203,$D247)*
SUMPRODUCT($D$147:$N$152*($D$146:$N$146=$E$207)*($D$145:$N$145=$D247)*($C$147:$C$152=$B247))
) -
(
SUMIFS(X$179:X$189,$C$179:$C$189,$C247,$D$179:$D$189,$D247)*
SUMIFS(X$193:X$203,$C$193:$C$203,$C247,$D$193:$D$203,$D247)*
SUMPRODUCT($D$147:$N$152*($D$146:$N$146=$E$206)*($D$145:$N$145=$D247)*($C$147:$C$152=$B247))
)
)</f>
        <v>28.796334571592347</v>
      </c>
      <c r="Y247" s="99" cm="1">
        <f t="array" ref="Y247">$A247 * $E$108 * (
(
SUMIFS(Y$179:Y$189,$C$179:$C$189,$C247,$D$179:$D$189,$D247)*
SUMIFS(Y$193:Y$203,$C$193:$C$203,$C247,$D$193:$D$203,$D247)*
SUMPRODUCT($D$147:$N$152*($D$146:$N$146=$E$207)*($D$145:$N$145=$D247)*($C$147:$C$152=$B247))
) -
(
SUMIFS(Y$179:Y$189,$C$179:$C$189,$C247,$D$179:$D$189,$D247)*
SUMIFS(Y$193:Y$203,$C$193:$C$203,$C247,$D$193:$D$203,$D247)*
SUMPRODUCT($D$147:$N$152*($D$146:$N$146=$E$206)*($D$145:$N$145=$D247)*($C$147:$C$152=$B247))
)
)</f>
        <v>28.796334571592347</v>
      </c>
      <c r="Z247" s="99" cm="1">
        <f t="array" ref="Z247">$A247 * $E$108 * (
(
SUMIFS(Z$179:Z$189,$C$179:$C$189,$C247,$D$179:$D$189,$D247)*
SUMIFS(Z$193:Z$203,$C$193:$C$203,$C247,$D$193:$D$203,$D247)*
SUMPRODUCT($D$147:$N$152*($D$146:$N$146=$E$207)*($D$145:$N$145=$D247)*($C$147:$C$152=$B247))
) -
(
SUMIFS(Z$179:Z$189,$C$179:$C$189,$C247,$D$179:$D$189,$D247)*
SUMIFS(Z$193:Z$203,$C$193:$C$203,$C247,$D$193:$D$203,$D247)*
SUMPRODUCT($D$147:$N$152*($D$146:$N$146=$E$206)*($D$145:$N$145=$D247)*($C$147:$C$152=$B247))
)
)</f>
        <v>28.796334571592347</v>
      </c>
      <c r="AA247" s="99" cm="1">
        <f t="array" ref="AA247">$A247 * $E$108 * (
(
SUMIFS(AA$179:AA$189,$C$179:$C$189,$C247,$D$179:$D$189,$D247)*
SUMIFS(AA$193:AA$203,$C$193:$C$203,$C247,$D$193:$D$203,$D247)*
SUMPRODUCT($D$147:$N$152*($D$146:$N$146=$E$207)*($D$145:$N$145=$D247)*($C$147:$C$152=$B247))
) -
(
SUMIFS(AA$179:AA$189,$C$179:$C$189,$C247,$D$179:$D$189,$D247)*
SUMIFS(AA$193:AA$203,$C$193:$C$203,$C247,$D$193:$D$203,$D247)*
SUMPRODUCT($D$147:$N$152*($D$146:$N$146=$E$206)*($D$145:$N$145=$D247)*($C$147:$C$152=$B247))
)
)</f>
        <v>28.796334571592347</v>
      </c>
      <c r="AB247" s="99" cm="1">
        <f t="array" ref="AB247">$A247 * $E$108 * (
(
SUMIFS(AB$179:AB$189,$C$179:$C$189,$C247,$D$179:$D$189,$D247)*
SUMIFS(AB$193:AB$203,$C$193:$C$203,$C247,$D$193:$D$203,$D247)*
SUMPRODUCT($D$147:$N$152*($D$146:$N$146=$E$207)*($D$145:$N$145=$D247)*($C$147:$C$152=$B247))
) -
(
SUMIFS(AB$179:AB$189,$C$179:$C$189,$C247,$D$179:$D$189,$D247)*
SUMIFS(AB$193:AB$203,$C$193:$C$203,$C247,$D$193:$D$203,$D247)*
SUMPRODUCT($D$147:$N$152*($D$146:$N$146=$E$206)*($D$145:$N$145=$D247)*($C$147:$C$152=$B247))
)
)</f>
        <v>28.796334571592347</v>
      </c>
      <c r="AC247" s="99" cm="1">
        <f t="array" ref="AC247">$A247 * $E$108 * (
(
SUMIFS(AC$179:AC$189,$C$179:$C$189,$C247,$D$179:$D$189,$D247)*
SUMIFS(AC$193:AC$203,$C$193:$C$203,$C247,$D$193:$D$203,$D247)*
SUMPRODUCT($D$147:$N$152*($D$146:$N$146=$E$207)*($D$145:$N$145=$D247)*($C$147:$C$152=$B247))
) -
(
SUMIFS(AC$179:AC$189,$C$179:$C$189,$C247,$D$179:$D$189,$D247)*
SUMIFS(AC$193:AC$203,$C$193:$C$203,$C247,$D$193:$D$203,$D247)*
SUMPRODUCT($D$147:$N$152*($D$146:$N$146=$E$206)*($D$145:$N$145=$D247)*($C$147:$C$152=$B247))
)
)</f>
        <v>28.796334571592347</v>
      </c>
      <c r="AD247" s="99" cm="1">
        <f t="array" ref="AD247">$A247 * $E$108 * (
(
SUMIFS(AD$179:AD$189,$C$179:$C$189,$C247,$D$179:$D$189,$D247)*
SUMIFS(AD$193:AD$203,$C$193:$C$203,$C247,$D$193:$D$203,$D247)*
SUMPRODUCT($D$147:$N$152*($D$146:$N$146=$E$207)*($D$145:$N$145=$D247)*($C$147:$C$152=$B247))
) -
(
SUMIFS(AD$179:AD$189,$C$179:$C$189,$C247,$D$179:$D$189,$D247)*
SUMIFS(AD$193:AD$203,$C$193:$C$203,$C247,$D$193:$D$203,$D247)*
SUMPRODUCT($D$147:$N$152*($D$146:$N$146=$E$206)*($D$145:$N$145=$D247)*($C$147:$C$152=$B247))
)
)</f>
        <v>28.796334571592347</v>
      </c>
    </row>
    <row r="248" spans="1:30" x14ac:dyDescent="0.2">
      <c r="A248" s="15">
        <f>1</f>
        <v>1</v>
      </c>
      <c r="B248" s="6" t="s">
        <v>49</v>
      </c>
      <c r="C248" s="6" t="s">
        <v>35</v>
      </c>
      <c r="D248" s="6" t="s">
        <v>123</v>
      </c>
      <c r="E248" s="99" cm="1">
        <f t="array" ref="E248">$A248 * $E$108 * (
(
SUMIFS(E$179:E$189,$C$179:$C$189,$C248,$D$179:$D$189,$D248)*
SUMIFS(E$193:E$203,$C$193:$C$203,$C248,$D$193:$D$203,$D248)*
SUMPRODUCT($D$147:$N$152*($D$146:$N$146=$E$207)*($D$145:$N$145=$D248)*($C$147:$C$152=$B248))
) -
(
SUMIFS(E$179:E$189,$C$179:$C$189,$C248,$D$179:$D$189,$D248)*
SUMIFS(E$193:E$203,$C$193:$C$203,$C248,$D$193:$D$203,$D248)*
SUMPRODUCT($D$147:$N$152*($D$146:$N$146=$E$206)*($D$145:$N$145=$D248)*($C$147:$C$152=$B248))
)
)</f>
        <v>0</v>
      </c>
      <c r="F248" s="99" cm="1">
        <f t="array" ref="F248">$A248 * $E$108 * (
(
SUMIFS(F$179:F$189,$C$179:$C$189,$C248,$D$179:$D$189,$D248)*
SUMIFS(F$193:F$203,$C$193:$C$203,$C248,$D$193:$D$203,$D248)*
SUMPRODUCT($D$147:$N$152*($D$146:$N$146=$E$207)*($D$145:$N$145=$D248)*($C$147:$C$152=$B248))
) -
(
SUMIFS(F$179:F$189,$C$179:$C$189,$C248,$D$179:$D$189,$D248)*
SUMIFS(F$193:F$203,$C$193:$C$203,$C248,$D$193:$D$203,$D248)*
SUMPRODUCT($D$147:$N$152*($D$146:$N$146=$E$206)*($D$145:$N$145=$D248)*($C$147:$C$152=$B248))
)
)</f>
        <v>0</v>
      </c>
      <c r="G248" s="99" cm="1">
        <f t="array" ref="G248">$A248 * $E$108 * (
(
SUMIFS(G$179:G$189,$C$179:$C$189,$C248,$D$179:$D$189,$D248)*
SUMIFS(G$193:G$203,$C$193:$C$203,$C248,$D$193:$D$203,$D248)*
SUMPRODUCT($D$147:$N$152*($D$146:$N$146=$E$207)*($D$145:$N$145=$D248)*($C$147:$C$152=$B248))
) -
(
SUMIFS(G$179:G$189,$C$179:$C$189,$C248,$D$179:$D$189,$D248)*
SUMIFS(G$193:G$203,$C$193:$C$203,$C248,$D$193:$D$203,$D248)*
SUMPRODUCT($D$147:$N$152*($D$146:$N$146=$E$206)*($D$145:$N$145=$D248)*($C$147:$C$152=$B248))
)
)</f>
        <v>5.0520364407631035</v>
      </c>
      <c r="H248" s="99" cm="1">
        <f t="array" ref="H248">$A248 * $E$108 * (
(
SUMIFS(H$179:H$189,$C$179:$C$189,$C248,$D$179:$D$189,$D248)*
SUMIFS(H$193:H$203,$C$193:$C$203,$C248,$D$193:$D$203,$D248)*
SUMPRODUCT($D$147:$N$152*($D$146:$N$146=$E$207)*($D$145:$N$145=$D248)*($C$147:$C$152=$B248))
) -
(
SUMIFS(H$179:H$189,$C$179:$C$189,$C248,$D$179:$D$189,$D248)*
SUMIFS(H$193:H$203,$C$193:$C$203,$C248,$D$193:$D$203,$D248)*
SUMPRODUCT($D$147:$N$152*($D$146:$N$146=$E$206)*($D$145:$N$145=$D248)*($C$147:$C$152=$B248))
)
)</f>
        <v>10.104072881526207</v>
      </c>
      <c r="I248" s="99" cm="1">
        <f t="array" ref="I248">$A248 * $E$108 * (
(
SUMIFS(I$179:I$189,$C$179:$C$189,$C248,$D$179:$D$189,$D248)*
SUMIFS(I$193:I$203,$C$193:$C$203,$C248,$D$193:$D$203,$D248)*
SUMPRODUCT($D$147:$N$152*($D$146:$N$146=$E$207)*($D$145:$N$145=$D248)*($C$147:$C$152=$B248))
) -
(
SUMIFS(I$179:I$189,$C$179:$C$189,$C248,$D$179:$D$189,$D248)*
SUMIFS(I$193:I$203,$C$193:$C$203,$C248,$D$193:$D$203,$D248)*
SUMPRODUCT($D$147:$N$152*($D$146:$N$146=$E$206)*($D$145:$N$145=$D248)*($C$147:$C$152=$B248))
)
)</f>
        <v>15.156109322289311</v>
      </c>
      <c r="J248" s="99" cm="1">
        <f t="array" ref="J248">$A248 * $E$108 * (
(
SUMIFS(J$179:J$189,$C$179:$C$189,$C248,$D$179:$D$189,$D248)*
SUMIFS(J$193:J$203,$C$193:$C$203,$C248,$D$193:$D$203,$D248)*
SUMPRODUCT($D$147:$N$152*($D$146:$N$146=$E$207)*($D$145:$N$145=$D248)*($C$147:$C$152=$B248))
) -
(
SUMIFS(J$179:J$189,$C$179:$C$189,$C248,$D$179:$D$189,$D248)*
SUMIFS(J$193:J$203,$C$193:$C$203,$C248,$D$193:$D$203,$D248)*
SUMPRODUCT($D$147:$N$152*($D$146:$N$146=$E$206)*($D$145:$N$145=$D248)*($C$147:$C$152=$B248))
)
)</f>
        <v>20.208145763052414</v>
      </c>
      <c r="K248" s="99" cm="1">
        <f t="array" ref="K248">$A248 * $E$108 * (
(
SUMIFS(K$179:K$189,$C$179:$C$189,$C248,$D$179:$D$189,$D248)*
SUMIFS(K$193:K$203,$C$193:$C$203,$C248,$D$193:$D$203,$D248)*
SUMPRODUCT($D$147:$N$152*($D$146:$N$146=$E$207)*($D$145:$N$145=$D248)*($C$147:$C$152=$B248))
) -
(
SUMIFS(K$179:K$189,$C$179:$C$189,$C248,$D$179:$D$189,$D248)*
SUMIFS(K$193:K$203,$C$193:$C$203,$C248,$D$193:$D$203,$D248)*
SUMPRODUCT($D$147:$N$152*($D$146:$N$146=$E$206)*($D$145:$N$145=$D248)*($C$147:$C$152=$B248))
)
)</f>
        <v>25.260182203815511</v>
      </c>
      <c r="L248" s="99" cm="1">
        <f t="array" ref="L248">$A248 * $E$108 * (
(
SUMIFS(L$179:L$189,$C$179:$C$189,$C248,$D$179:$D$189,$D248)*
SUMIFS(L$193:L$203,$C$193:$C$203,$C248,$D$193:$D$203,$D248)*
SUMPRODUCT($D$147:$N$152*($D$146:$N$146=$E$207)*($D$145:$N$145=$D248)*($C$147:$C$152=$B248))
) -
(
SUMIFS(L$179:L$189,$C$179:$C$189,$C248,$D$179:$D$189,$D248)*
SUMIFS(L$193:L$203,$C$193:$C$203,$C248,$D$193:$D$203,$D248)*
SUMPRODUCT($D$147:$N$152*($D$146:$N$146=$E$206)*($D$145:$N$145=$D248)*($C$147:$C$152=$B248))
)
)</f>
        <v>25.260182203815511</v>
      </c>
      <c r="M248" s="99" cm="1">
        <f t="array" ref="M248">$A248 * $E$108 * (
(
SUMIFS(M$179:M$189,$C$179:$C$189,$C248,$D$179:$D$189,$D248)*
SUMIFS(M$193:M$203,$C$193:$C$203,$C248,$D$193:$D$203,$D248)*
SUMPRODUCT($D$147:$N$152*($D$146:$N$146=$E$207)*($D$145:$N$145=$D248)*($C$147:$C$152=$B248))
) -
(
SUMIFS(M$179:M$189,$C$179:$C$189,$C248,$D$179:$D$189,$D248)*
SUMIFS(M$193:M$203,$C$193:$C$203,$C248,$D$193:$D$203,$D248)*
SUMPRODUCT($D$147:$N$152*($D$146:$N$146=$E$206)*($D$145:$N$145=$D248)*($C$147:$C$152=$B248))
)
)</f>
        <v>25.260182203815511</v>
      </c>
      <c r="N248" s="99" cm="1">
        <f t="array" ref="N248">$A248 * $E$108 * (
(
SUMIFS(N$179:N$189,$C$179:$C$189,$C248,$D$179:$D$189,$D248)*
SUMIFS(N$193:N$203,$C$193:$C$203,$C248,$D$193:$D$203,$D248)*
SUMPRODUCT($D$147:$N$152*($D$146:$N$146=$E$207)*($D$145:$N$145=$D248)*($C$147:$C$152=$B248))
) -
(
SUMIFS(N$179:N$189,$C$179:$C$189,$C248,$D$179:$D$189,$D248)*
SUMIFS(N$193:N$203,$C$193:$C$203,$C248,$D$193:$D$203,$D248)*
SUMPRODUCT($D$147:$N$152*($D$146:$N$146=$E$206)*($D$145:$N$145=$D248)*($C$147:$C$152=$B248))
)
)</f>
        <v>25.260182203815511</v>
      </c>
      <c r="O248" s="99" cm="1">
        <f t="array" ref="O248">$A248 * $E$108 * (
(
SUMIFS(O$179:O$189,$C$179:$C$189,$C248,$D$179:$D$189,$D248)*
SUMIFS(O$193:O$203,$C$193:$C$203,$C248,$D$193:$D$203,$D248)*
SUMPRODUCT($D$147:$N$152*($D$146:$N$146=$E$207)*($D$145:$N$145=$D248)*($C$147:$C$152=$B248))
) -
(
SUMIFS(O$179:O$189,$C$179:$C$189,$C248,$D$179:$D$189,$D248)*
SUMIFS(O$193:O$203,$C$193:$C$203,$C248,$D$193:$D$203,$D248)*
SUMPRODUCT($D$147:$N$152*($D$146:$N$146=$E$206)*($D$145:$N$145=$D248)*($C$147:$C$152=$B248))
)
)</f>
        <v>25.260182203815511</v>
      </c>
      <c r="P248" s="99" cm="1">
        <f t="array" ref="P248">$A248 * $E$108 * (
(
SUMIFS(P$179:P$189,$C$179:$C$189,$C248,$D$179:$D$189,$D248)*
SUMIFS(P$193:P$203,$C$193:$C$203,$C248,$D$193:$D$203,$D248)*
SUMPRODUCT($D$147:$N$152*($D$146:$N$146=$E$207)*($D$145:$N$145=$D248)*($C$147:$C$152=$B248))
) -
(
SUMIFS(P$179:P$189,$C$179:$C$189,$C248,$D$179:$D$189,$D248)*
SUMIFS(P$193:P$203,$C$193:$C$203,$C248,$D$193:$D$203,$D248)*
SUMPRODUCT($D$147:$N$152*($D$146:$N$146=$E$206)*($D$145:$N$145=$D248)*($C$147:$C$152=$B248))
)
)</f>
        <v>25.260182203815511</v>
      </c>
      <c r="Q248" s="99" cm="1">
        <f t="array" ref="Q248">$A248 * $E$108 * (
(
SUMIFS(Q$179:Q$189,$C$179:$C$189,$C248,$D$179:$D$189,$D248)*
SUMIFS(Q$193:Q$203,$C$193:$C$203,$C248,$D$193:$D$203,$D248)*
SUMPRODUCT($D$147:$N$152*($D$146:$N$146=$E$207)*($D$145:$N$145=$D248)*($C$147:$C$152=$B248))
) -
(
SUMIFS(Q$179:Q$189,$C$179:$C$189,$C248,$D$179:$D$189,$D248)*
SUMIFS(Q$193:Q$203,$C$193:$C$203,$C248,$D$193:$D$203,$D248)*
SUMPRODUCT($D$147:$N$152*($D$146:$N$146=$E$206)*($D$145:$N$145=$D248)*($C$147:$C$152=$B248))
)
)</f>
        <v>25.260182203815511</v>
      </c>
      <c r="R248" s="99" cm="1">
        <f t="array" ref="R248">$A248 * $E$108 * (
(
SUMIFS(R$179:R$189,$C$179:$C$189,$C248,$D$179:$D$189,$D248)*
SUMIFS(R$193:R$203,$C$193:$C$203,$C248,$D$193:$D$203,$D248)*
SUMPRODUCT($D$147:$N$152*($D$146:$N$146=$E$207)*($D$145:$N$145=$D248)*($C$147:$C$152=$B248))
) -
(
SUMIFS(R$179:R$189,$C$179:$C$189,$C248,$D$179:$D$189,$D248)*
SUMIFS(R$193:R$203,$C$193:$C$203,$C248,$D$193:$D$203,$D248)*
SUMPRODUCT($D$147:$N$152*($D$146:$N$146=$E$206)*($D$145:$N$145=$D248)*($C$147:$C$152=$B248))
)
)</f>
        <v>25.260182203815511</v>
      </c>
      <c r="S248" s="99" cm="1">
        <f t="array" ref="S248">$A248 * $E$108 * (
(
SUMIFS(S$179:S$189,$C$179:$C$189,$C248,$D$179:$D$189,$D248)*
SUMIFS(S$193:S$203,$C$193:$C$203,$C248,$D$193:$D$203,$D248)*
SUMPRODUCT($D$147:$N$152*($D$146:$N$146=$E$207)*($D$145:$N$145=$D248)*($C$147:$C$152=$B248))
) -
(
SUMIFS(S$179:S$189,$C$179:$C$189,$C248,$D$179:$D$189,$D248)*
SUMIFS(S$193:S$203,$C$193:$C$203,$C248,$D$193:$D$203,$D248)*
SUMPRODUCT($D$147:$N$152*($D$146:$N$146=$E$206)*($D$145:$N$145=$D248)*($C$147:$C$152=$B248))
)
)</f>
        <v>25.260182203815511</v>
      </c>
      <c r="T248" s="99" cm="1">
        <f t="array" ref="T248">$A248 * $E$108 * (
(
SUMIFS(T$179:T$189,$C$179:$C$189,$C248,$D$179:$D$189,$D248)*
SUMIFS(T$193:T$203,$C$193:$C$203,$C248,$D$193:$D$203,$D248)*
SUMPRODUCT($D$147:$N$152*($D$146:$N$146=$E$207)*($D$145:$N$145=$D248)*($C$147:$C$152=$B248))
) -
(
SUMIFS(T$179:T$189,$C$179:$C$189,$C248,$D$179:$D$189,$D248)*
SUMIFS(T$193:T$203,$C$193:$C$203,$C248,$D$193:$D$203,$D248)*
SUMPRODUCT($D$147:$N$152*($D$146:$N$146=$E$206)*($D$145:$N$145=$D248)*($C$147:$C$152=$B248))
)
)</f>
        <v>25.260182203815511</v>
      </c>
      <c r="U248" s="99" cm="1">
        <f t="array" ref="U248">$A248 * $E$108 * (
(
SUMIFS(U$179:U$189,$C$179:$C$189,$C248,$D$179:$D$189,$D248)*
SUMIFS(U$193:U$203,$C$193:$C$203,$C248,$D$193:$D$203,$D248)*
SUMPRODUCT($D$147:$N$152*($D$146:$N$146=$E$207)*($D$145:$N$145=$D248)*($C$147:$C$152=$B248))
) -
(
SUMIFS(U$179:U$189,$C$179:$C$189,$C248,$D$179:$D$189,$D248)*
SUMIFS(U$193:U$203,$C$193:$C$203,$C248,$D$193:$D$203,$D248)*
SUMPRODUCT($D$147:$N$152*($D$146:$N$146=$E$206)*($D$145:$N$145=$D248)*($C$147:$C$152=$B248))
)
)</f>
        <v>25.260182203815511</v>
      </c>
      <c r="V248" s="99" cm="1">
        <f t="array" ref="V248">$A248 * $E$108 * (
(
SUMIFS(V$179:V$189,$C$179:$C$189,$C248,$D$179:$D$189,$D248)*
SUMIFS(V$193:V$203,$C$193:$C$203,$C248,$D$193:$D$203,$D248)*
SUMPRODUCT($D$147:$N$152*($D$146:$N$146=$E$207)*($D$145:$N$145=$D248)*($C$147:$C$152=$B248))
) -
(
SUMIFS(V$179:V$189,$C$179:$C$189,$C248,$D$179:$D$189,$D248)*
SUMIFS(V$193:V$203,$C$193:$C$203,$C248,$D$193:$D$203,$D248)*
SUMPRODUCT($D$147:$N$152*($D$146:$N$146=$E$206)*($D$145:$N$145=$D248)*($C$147:$C$152=$B248))
)
)</f>
        <v>25.260182203815511</v>
      </c>
      <c r="W248" s="99" cm="1">
        <f t="array" ref="W248">$A248 * $E$108 * (
(
SUMIFS(W$179:W$189,$C$179:$C$189,$C248,$D$179:$D$189,$D248)*
SUMIFS(W$193:W$203,$C$193:$C$203,$C248,$D$193:$D$203,$D248)*
SUMPRODUCT($D$147:$N$152*($D$146:$N$146=$E$207)*($D$145:$N$145=$D248)*($C$147:$C$152=$B248))
) -
(
SUMIFS(W$179:W$189,$C$179:$C$189,$C248,$D$179:$D$189,$D248)*
SUMIFS(W$193:W$203,$C$193:$C$203,$C248,$D$193:$D$203,$D248)*
SUMPRODUCT($D$147:$N$152*($D$146:$N$146=$E$206)*($D$145:$N$145=$D248)*($C$147:$C$152=$B248))
)
)</f>
        <v>25.260182203815511</v>
      </c>
      <c r="X248" s="99" cm="1">
        <f t="array" ref="X248">$A248 * $E$108 * (
(
SUMIFS(X$179:X$189,$C$179:$C$189,$C248,$D$179:$D$189,$D248)*
SUMIFS(X$193:X$203,$C$193:$C$203,$C248,$D$193:$D$203,$D248)*
SUMPRODUCT($D$147:$N$152*($D$146:$N$146=$E$207)*($D$145:$N$145=$D248)*($C$147:$C$152=$B248))
) -
(
SUMIFS(X$179:X$189,$C$179:$C$189,$C248,$D$179:$D$189,$D248)*
SUMIFS(X$193:X$203,$C$193:$C$203,$C248,$D$193:$D$203,$D248)*
SUMPRODUCT($D$147:$N$152*($D$146:$N$146=$E$206)*($D$145:$N$145=$D248)*($C$147:$C$152=$B248))
)
)</f>
        <v>25.260182203815511</v>
      </c>
      <c r="Y248" s="99" cm="1">
        <f t="array" ref="Y248">$A248 * $E$108 * (
(
SUMIFS(Y$179:Y$189,$C$179:$C$189,$C248,$D$179:$D$189,$D248)*
SUMIFS(Y$193:Y$203,$C$193:$C$203,$C248,$D$193:$D$203,$D248)*
SUMPRODUCT($D$147:$N$152*($D$146:$N$146=$E$207)*($D$145:$N$145=$D248)*($C$147:$C$152=$B248))
) -
(
SUMIFS(Y$179:Y$189,$C$179:$C$189,$C248,$D$179:$D$189,$D248)*
SUMIFS(Y$193:Y$203,$C$193:$C$203,$C248,$D$193:$D$203,$D248)*
SUMPRODUCT($D$147:$N$152*($D$146:$N$146=$E$206)*($D$145:$N$145=$D248)*($C$147:$C$152=$B248))
)
)</f>
        <v>25.260182203815511</v>
      </c>
      <c r="Z248" s="99" cm="1">
        <f t="array" ref="Z248">$A248 * $E$108 * (
(
SUMIFS(Z$179:Z$189,$C$179:$C$189,$C248,$D$179:$D$189,$D248)*
SUMIFS(Z$193:Z$203,$C$193:$C$203,$C248,$D$193:$D$203,$D248)*
SUMPRODUCT($D$147:$N$152*($D$146:$N$146=$E$207)*($D$145:$N$145=$D248)*($C$147:$C$152=$B248))
) -
(
SUMIFS(Z$179:Z$189,$C$179:$C$189,$C248,$D$179:$D$189,$D248)*
SUMIFS(Z$193:Z$203,$C$193:$C$203,$C248,$D$193:$D$203,$D248)*
SUMPRODUCT($D$147:$N$152*($D$146:$N$146=$E$206)*($D$145:$N$145=$D248)*($C$147:$C$152=$B248))
)
)</f>
        <v>25.260182203815511</v>
      </c>
      <c r="AA248" s="99" cm="1">
        <f t="array" ref="AA248">$A248 * $E$108 * (
(
SUMIFS(AA$179:AA$189,$C$179:$C$189,$C248,$D$179:$D$189,$D248)*
SUMIFS(AA$193:AA$203,$C$193:$C$203,$C248,$D$193:$D$203,$D248)*
SUMPRODUCT($D$147:$N$152*($D$146:$N$146=$E$207)*($D$145:$N$145=$D248)*($C$147:$C$152=$B248))
) -
(
SUMIFS(AA$179:AA$189,$C$179:$C$189,$C248,$D$179:$D$189,$D248)*
SUMIFS(AA$193:AA$203,$C$193:$C$203,$C248,$D$193:$D$203,$D248)*
SUMPRODUCT($D$147:$N$152*($D$146:$N$146=$E$206)*($D$145:$N$145=$D248)*($C$147:$C$152=$B248))
)
)</f>
        <v>25.260182203815511</v>
      </c>
      <c r="AB248" s="99" cm="1">
        <f t="array" ref="AB248">$A248 * $E$108 * (
(
SUMIFS(AB$179:AB$189,$C$179:$C$189,$C248,$D$179:$D$189,$D248)*
SUMIFS(AB$193:AB$203,$C$193:$C$203,$C248,$D$193:$D$203,$D248)*
SUMPRODUCT($D$147:$N$152*($D$146:$N$146=$E$207)*($D$145:$N$145=$D248)*($C$147:$C$152=$B248))
) -
(
SUMIFS(AB$179:AB$189,$C$179:$C$189,$C248,$D$179:$D$189,$D248)*
SUMIFS(AB$193:AB$203,$C$193:$C$203,$C248,$D$193:$D$203,$D248)*
SUMPRODUCT($D$147:$N$152*($D$146:$N$146=$E$206)*($D$145:$N$145=$D248)*($C$147:$C$152=$B248))
)
)</f>
        <v>25.260182203815511</v>
      </c>
      <c r="AC248" s="99" cm="1">
        <f t="array" ref="AC248">$A248 * $E$108 * (
(
SUMIFS(AC$179:AC$189,$C$179:$C$189,$C248,$D$179:$D$189,$D248)*
SUMIFS(AC$193:AC$203,$C$193:$C$203,$C248,$D$193:$D$203,$D248)*
SUMPRODUCT($D$147:$N$152*($D$146:$N$146=$E$207)*($D$145:$N$145=$D248)*($C$147:$C$152=$B248))
) -
(
SUMIFS(AC$179:AC$189,$C$179:$C$189,$C248,$D$179:$D$189,$D248)*
SUMIFS(AC$193:AC$203,$C$193:$C$203,$C248,$D$193:$D$203,$D248)*
SUMPRODUCT($D$147:$N$152*($D$146:$N$146=$E$206)*($D$145:$N$145=$D248)*($C$147:$C$152=$B248))
)
)</f>
        <v>25.260182203815511</v>
      </c>
      <c r="AD248" s="99" cm="1">
        <f t="array" ref="AD248">$A248 * $E$108 * (
(
SUMIFS(AD$179:AD$189,$C$179:$C$189,$C248,$D$179:$D$189,$D248)*
SUMIFS(AD$193:AD$203,$C$193:$C$203,$C248,$D$193:$D$203,$D248)*
SUMPRODUCT($D$147:$N$152*($D$146:$N$146=$E$207)*($D$145:$N$145=$D248)*($C$147:$C$152=$B248))
) -
(
SUMIFS(AD$179:AD$189,$C$179:$C$189,$C248,$D$179:$D$189,$D248)*
SUMIFS(AD$193:AD$203,$C$193:$C$203,$C248,$D$193:$D$203,$D248)*
SUMPRODUCT($D$147:$N$152*($D$146:$N$146=$E$206)*($D$145:$N$145=$D248)*($C$147:$C$152=$B248))
)
)</f>
        <v>25.260182203815511</v>
      </c>
    </row>
    <row r="249" spans="1:30" x14ac:dyDescent="0.2">
      <c r="A249" s="15">
        <f>1</f>
        <v>1</v>
      </c>
      <c r="B249" s="6" t="s">
        <v>50</v>
      </c>
      <c r="C249" s="6" t="s">
        <v>35</v>
      </c>
      <c r="D249" s="6" t="s">
        <v>123</v>
      </c>
      <c r="E249" s="99" cm="1">
        <f t="array" ref="E249">$A249 * $E$108 * (
(
SUMIFS(E$179:E$189,$C$179:$C$189,$C249,$D$179:$D$189,$D249)*
SUMIFS(E$193:E$203,$C$193:$C$203,$C249,$D$193:$D$203,$D249)*
SUMPRODUCT($D$147:$N$152*($D$146:$N$146=$E$207)*($D$145:$N$145=$D249)*($C$147:$C$152=$B249))
) -
(
SUMIFS(E$179:E$189,$C$179:$C$189,$C249,$D$179:$D$189,$D249)*
SUMIFS(E$193:E$203,$C$193:$C$203,$C249,$D$193:$D$203,$D249)*
SUMPRODUCT($D$147:$N$152*($D$146:$N$146=$E$206)*($D$145:$N$145=$D249)*($C$147:$C$152=$B249))
)
)</f>
        <v>0</v>
      </c>
      <c r="F249" s="99" cm="1">
        <f t="array" ref="F249">$A249 * $E$108 * (
(
SUMIFS(F$179:F$189,$C$179:$C$189,$C249,$D$179:$D$189,$D249)*
SUMIFS(F$193:F$203,$C$193:$C$203,$C249,$D$193:$D$203,$D249)*
SUMPRODUCT($D$147:$N$152*($D$146:$N$146=$E$207)*($D$145:$N$145=$D249)*($C$147:$C$152=$B249))
) -
(
SUMIFS(F$179:F$189,$C$179:$C$189,$C249,$D$179:$D$189,$D249)*
SUMIFS(F$193:F$203,$C$193:$C$203,$C249,$D$193:$D$203,$D249)*
SUMPRODUCT($D$147:$N$152*($D$146:$N$146=$E$206)*($D$145:$N$145=$D249)*($C$147:$C$152=$B249))
)
)</f>
        <v>0</v>
      </c>
      <c r="G249" s="99" cm="1">
        <f t="array" ref="G249">$A249 * $E$108 * (
(
SUMIFS(G$179:G$189,$C$179:$C$189,$C249,$D$179:$D$189,$D249)*
SUMIFS(G$193:G$203,$C$193:$C$203,$C249,$D$193:$D$203,$D249)*
SUMPRODUCT($D$147:$N$152*($D$146:$N$146=$E$207)*($D$145:$N$145=$D249)*($C$147:$C$152=$B249))
) -
(
SUMIFS(G$179:G$189,$C$179:$C$189,$C249,$D$179:$D$189,$D249)*
SUMIFS(G$193:G$203,$C$193:$C$203,$C249,$D$193:$D$203,$D249)*
SUMPRODUCT($D$147:$N$152*($D$146:$N$146=$E$206)*($D$145:$N$145=$D249)*($C$147:$C$152=$B249))
)
)</f>
        <v>22.739601739324691</v>
      </c>
      <c r="H249" s="99" cm="1">
        <f t="array" ref="H249">$A249 * $E$108 * (
(
SUMIFS(H$179:H$189,$C$179:$C$189,$C249,$D$179:$D$189,$D249)*
SUMIFS(H$193:H$203,$C$193:$C$203,$C249,$D$193:$D$203,$D249)*
SUMPRODUCT($D$147:$N$152*($D$146:$N$146=$E$207)*($D$145:$N$145=$D249)*($C$147:$C$152=$B249))
) -
(
SUMIFS(H$179:H$189,$C$179:$C$189,$C249,$D$179:$D$189,$D249)*
SUMIFS(H$193:H$203,$C$193:$C$203,$C249,$D$193:$D$203,$D249)*
SUMPRODUCT($D$147:$N$152*($D$146:$N$146=$E$206)*($D$145:$N$145=$D249)*($C$147:$C$152=$B249))
)
)</f>
        <v>45.479203478649382</v>
      </c>
      <c r="I249" s="99" cm="1">
        <f t="array" ref="I249">$A249 * $E$108 * (
(
SUMIFS(I$179:I$189,$C$179:$C$189,$C249,$D$179:$D$189,$D249)*
SUMIFS(I$193:I$203,$C$193:$C$203,$C249,$D$193:$D$203,$D249)*
SUMPRODUCT($D$147:$N$152*($D$146:$N$146=$E$207)*($D$145:$N$145=$D249)*($C$147:$C$152=$B249))
) -
(
SUMIFS(I$179:I$189,$C$179:$C$189,$C249,$D$179:$D$189,$D249)*
SUMIFS(I$193:I$203,$C$193:$C$203,$C249,$D$193:$D$203,$D249)*
SUMPRODUCT($D$147:$N$152*($D$146:$N$146=$E$206)*($D$145:$N$145=$D249)*($C$147:$C$152=$B249))
)
)</f>
        <v>68.218805217974065</v>
      </c>
      <c r="J249" s="99" cm="1">
        <f t="array" ref="J249">$A249 * $E$108 * (
(
SUMIFS(J$179:J$189,$C$179:$C$189,$C249,$D$179:$D$189,$D249)*
SUMIFS(J$193:J$203,$C$193:$C$203,$C249,$D$193:$D$203,$D249)*
SUMPRODUCT($D$147:$N$152*($D$146:$N$146=$E$207)*($D$145:$N$145=$D249)*($C$147:$C$152=$B249))
) -
(
SUMIFS(J$179:J$189,$C$179:$C$189,$C249,$D$179:$D$189,$D249)*
SUMIFS(J$193:J$203,$C$193:$C$203,$C249,$D$193:$D$203,$D249)*
SUMPRODUCT($D$147:$N$152*($D$146:$N$146=$E$206)*($D$145:$N$145=$D249)*($C$147:$C$152=$B249))
)
)</f>
        <v>90.958406957298763</v>
      </c>
      <c r="K249" s="99" cm="1">
        <f t="array" ref="K249">$A249 * $E$108 * (
(
SUMIFS(K$179:K$189,$C$179:$C$189,$C249,$D$179:$D$189,$D249)*
SUMIFS(K$193:K$203,$C$193:$C$203,$C249,$D$193:$D$203,$D249)*
SUMPRODUCT($D$147:$N$152*($D$146:$N$146=$E$207)*($D$145:$N$145=$D249)*($C$147:$C$152=$B249))
) -
(
SUMIFS(K$179:K$189,$C$179:$C$189,$C249,$D$179:$D$189,$D249)*
SUMIFS(K$193:K$203,$C$193:$C$203,$C249,$D$193:$D$203,$D249)*
SUMPRODUCT($D$147:$N$152*($D$146:$N$146=$E$206)*($D$145:$N$145=$D249)*($C$147:$C$152=$B249))
)
)</f>
        <v>113.69800869662343</v>
      </c>
      <c r="L249" s="99" cm="1">
        <f t="array" ref="L249">$A249 * $E$108 * (
(
SUMIFS(L$179:L$189,$C$179:$C$189,$C249,$D$179:$D$189,$D249)*
SUMIFS(L$193:L$203,$C$193:$C$203,$C249,$D$193:$D$203,$D249)*
SUMPRODUCT($D$147:$N$152*($D$146:$N$146=$E$207)*($D$145:$N$145=$D249)*($C$147:$C$152=$B249))
) -
(
SUMIFS(L$179:L$189,$C$179:$C$189,$C249,$D$179:$D$189,$D249)*
SUMIFS(L$193:L$203,$C$193:$C$203,$C249,$D$193:$D$203,$D249)*
SUMPRODUCT($D$147:$N$152*($D$146:$N$146=$E$206)*($D$145:$N$145=$D249)*($C$147:$C$152=$B249))
)
)</f>
        <v>113.69800869662343</v>
      </c>
      <c r="M249" s="99" cm="1">
        <f t="array" ref="M249">$A249 * $E$108 * (
(
SUMIFS(M$179:M$189,$C$179:$C$189,$C249,$D$179:$D$189,$D249)*
SUMIFS(M$193:M$203,$C$193:$C$203,$C249,$D$193:$D$203,$D249)*
SUMPRODUCT($D$147:$N$152*($D$146:$N$146=$E$207)*($D$145:$N$145=$D249)*($C$147:$C$152=$B249))
) -
(
SUMIFS(M$179:M$189,$C$179:$C$189,$C249,$D$179:$D$189,$D249)*
SUMIFS(M$193:M$203,$C$193:$C$203,$C249,$D$193:$D$203,$D249)*
SUMPRODUCT($D$147:$N$152*($D$146:$N$146=$E$206)*($D$145:$N$145=$D249)*($C$147:$C$152=$B249))
)
)</f>
        <v>113.69800869662343</v>
      </c>
      <c r="N249" s="99" cm="1">
        <f t="array" ref="N249">$A249 * $E$108 * (
(
SUMIFS(N$179:N$189,$C$179:$C$189,$C249,$D$179:$D$189,$D249)*
SUMIFS(N$193:N$203,$C$193:$C$203,$C249,$D$193:$D$203,$D249)*
SUMPRODUCT($D$147:$N$152*($D$146:$N$146=$E$207)*($D$145:$N$145=$D249)*($C$147:$C$152=$B249))
) -
(
SUMIFS(N$179:N$189,$C$179:$C$189,$C249,$D$179:$D$189,$D249)*
SUMIFS(N$193:N$203,$C$193:$C$203,$C249,$D$193:$D$203,$D249)*
SUMPRODUCT($D$147:$N$152*($D$146:$N$146=$E$206)*($D$145:$N$145=$D249)*($C$147:$C$152=$B249))
)
)</f>
        <v>113.69800869662343</v>
      </c>
      <c r="O249" s="99" cm="1">
        <f t="array" ref="O249">$A249 * $E$108 * (
(
SUMIFS(O$179:O$189,$C$179:$C$189,$C249,$D$179:$D$189,$D249)*
SUMIFS(O$193:O$203,$C$193:$C$203,$C249,$D$193:$D$203,$D249)*
SUMPRODUCT($D$147:$N$152*($D$146:$N$146=$E$207)*($D$145:$N$145=$D249)*($C$147:$C$152=$B249))
) -
(
SUMIFS(O$179:O$189,$C$179:$C$189,$C249,$D$179:$D$189,$D249)*
SUMIFS(O$193:O$203,$C$193:$C$203,$C249,$D$193:$D$203,$D249)*
SUMPRODUCT($D$147:$N$152*($D$146:$N$146=$E$206)*($D$145:$N$145=$D249)*($C$147:$C$152=$B249))
)
)</f>
        <v>113.69800869662343</v>
      </c>
      <c r="P249" s="99" cm="1">
        <f t="array" ref="P249">$A249 * $E$108 * (
(
SUMIFS(P$179:P$189,$C$179:$C$189,$C249,$D$179:$D$189,$D249)*
SUMIFS(P$193:P$203,$C$193:$C$203,$C249,$D$193:$D$203,$D249)*
SUMPRODUCT($D$147:$N$152*($D$146:$N$146=$E$207)*($D$145:$N$145=$D249)*($C$147:$C$152=$B249))
) -
(
SUMIFS(P$179:P$189,$C$179:$C$189,$C249,$D$179:$D$189,$D249)*
SUMIFS(P$193:P$203,$C$193:$C$203,$C249,$D$193:$D$203,$D249)*
SUMPRODUCT($D$147:$N$152*($D$146:$N$146=$E$206)*($D$145:$N$145=$D249)*($C$147:$C$152=$B249))
)
)</f>
        <v>113.69800869662343</v>
      </c>
      <c r="Q249" s="99" cm="1">
        <f t="array" ref="Q249">$A249 * $E$108 * (
(
SUMIFS(Q$179:Q$189,$C$179:$C$189,$C249,$D$179:$D$189,$D249)*
SUMIFS(Q$193:Q$203,$C$193:$C$203,$C249,$D$193:$D$203,$D249)*
SUMPRODUCT($D$147:$N$152*($D$146:$N$146=$E$207)*($D$145:$N$145=$D249)*($C$147:$C$152=$B249))
) -
(
SUMIFS(Q$179:Q$189,$C$179:$C$189,$C249,$D$179:$D$189,$D249)*
SUMIFS(Q$193:Q$203,$C$193:$C$203,$C249,$D$193:$D$203,$D249)*
SUMPRODUCT($D$147:$N$152*($D$146:$N$146=$E$206)*($D$145:$N$145=$D249)*($C$147:$C$152=$B249))
)
)</f>
        <v>113.69800869662343</v>
      </c>
      <c r="R249" s="99" cm="1">
        <f t="array" ref="R249">$A249 * $E$108 * (
(
SUMIFS(R$179:R$189,$C$179:$C$189,$C249,$D$179:$D$189,$D249)*
SUMIFS(R$193:R$203,$C$193:$C$203,$C249,$D$193:$D$203,$D249)*
SUMPRODUCT($D$147:$N$152*($D$146:$N$146=$E$207)*($D$145:$N$145=$D249)*($C$147:$C$152=$B249))
) -
(
SUMIFS(R$179:R$189,$C$179:$C$189,$C249,$D$179:$D$189,$D249)*
SUMIFS(R$193:R$203,$C$193:$C$203,$C249,$D$193:$D$203,$D249)*
SUMPRODUCT($D$147:$N$152*($D$146:$N$146=$E$206)*($D$145:$N$145=$D249)*($C$147:$C$152=$B249))
)
)</f>
        <v>113.69800869662343</v>
      </c>
      <c r="S249" s="99" cm="1">
        <f t="array" ref="S249">$A249 * $E$108 * (
(
SUMIFS(S$179:S$189,$C$179:$C$189,$C249,$D$179:$D$189,$D249)*
SUMIFS(S$193:S$203,$C$193:$C$203,$C249,$D$193:$D$203,$D249)*
SUMPRODUCT($D$147:$N$152*($D$146:$N$146=$E$207)*($D$145:$N$145=$D249)*($C$147:$C$152=$B249))
) -
(
SUMIFS(S$179:S$189,$C$179:$C$189,$C249,$D$179:$D$189,$D249)*
SUMIFS(S$193:S$203,$C$193:$C$203,$C249,$D$193:$D$203,$D249)*
SUMPRODUCT($D$147:$N$152*($D$146:$N$146=$E$206)*($D$145:$N$145=$D249)*($C$147:$C$152=$B249))
)
)</f>
        <v>113.69800869662343</v>
      </c>
      <c r="T249" s="99" cm="1">
        <f t="array" ref="T249">$A249 * $E$108 * (
(
SUMIFS(T$179:T$189,$C$179:$C$189,$C249,$D$179:$D$189,$D249)*
SUMIFS(T$193:T$203,$C$193:$C$203,$C249,$D$193:$D$203,$D249)*
SUMPRODUCT($D$147:$N$152*($D$146:$N$146=$E$207)*($D$145:$N$145=$D249)*($C$147:$C$152=$B249))
) -
(
SUMIFS(T$179:T$189,$C$179:$C$189,$C249,$D$179:$D$189,$D249)*
SUMIFS(T$193:T$203,$C$193:$C$203,$C249,$D$193:$D$203,$D249)*
SUMPRODUCT($D$147:$N$152*($D$146:$N$146=$E$206)*($D$145:$N$145=$D249)*($C$147:$C$152=$B249))
)
)</f>
        <v>113.69800869662343</v>
      </c>
      <c r="U249" s="99" cm="1">
        <f t="array" ref="U249">$A249 * $E$108 * (
(
SUMIFS(U$179:U$189,$C$179:$C$189,$C249,$D$179:$D$189,$D249)*
SUMIFS(U$193:U$203,$C$193:$C$203,$C249,$D$193:$D$203,$D249)*
SUMPRODUCT($D$147:$N$152*($D$146:$N$146=$E$207)*($D$145:$N$145=$D249)*($C$147:$C$152=$B249))
) -
(
SUMIFS(U$179:U$189,$C$179:$C$189,$C249,$D$179:$D$189,$D249)*
SUMIFS(U$193:U$203,$C$193:$C$203,$C249,$D$193:$D$203,$D249)*
SUMPRODUCT($D$147:$N$152*($D$146:$N$146=$E$206)*($D$145:$N$145=$D249)*($C$147:$C$152=$B249))
)
)</f>
        <v>113.69800869662343</v>
      </c>
      <c r="V249" s="99" cm="1">
        <f t="array" ref="V249">$A249 * $E$108 * (
(
SUMIFS(V$179:V$189,$C$179:$C$189,$C249,$D$179:$D$189,$D249)*
SUMIFS(V$193:V$203,$C$193:$C$203,$C249,$D$193:$D$203,$D249)*
SUMPRODUCT($D$147:$N$152*($D$146:$N$146=$E$207)*($D$145:$N$145=$D249)*($C$147:$C$152=$B249))
) -
(
SUMIFS(V$179:V$189,$C$179:$C$189,$C249,$D$179:$D$189,$D249)*
SUMIFS(V$193:V$203,$C$193:$C$203,$C249,$D$193:$D$203,$D249)*
SUMPRODUCT($D$147:$N$152*($D$146:$N$146=$E$206)*($D$145:$N$145=$D249)*($C$147:$C$152=$B249))
)
)</f>
        <v>113.69800869662343</v>
      </c>
      <c r="W249" s="99" cm="1">
        <f t="array" ref="W249">$A249 * $E$108 * (
(
SUMIFS(W$179:W$189,$C$179:$C$189,$C249,$D$179:$D$189,$D249)*
SUMIFS(W$193:W$203,$C$193:$C$203,$C249,$D$193:$D$203,$D249)*
SUMPRODUCT($D$147:$N$152*($D$146:$N$146=$E$207)*($D$145:$N$145=$D249)*($C$147:$C$152=$B249))
) -
(
SUMIFS(W$179:W$189,$C$179:$C$189,$C249,$D$179:$D$189,$D249)*
SUMIFS(W$193:W$203,$C$193:$C$203,$C249,$D$193:$D$203,$D249)*
SUMPRODUCT($D$147:$N$152*($D$146:$N$146=$E$206)*($D$145:$N$145=$D249)*($C$147:$C$152=$B249))
)
)</f>
        <v>113.69800869662343</v>
      </c>
      <c r="X249" s="99" cm="1">
        <f t="array" ref="X249">$A249 * $E$108 * (
(
SUMIFS(X$179:X$189,$C$179:$C$189,$C249,$D$179:$D$189,$D249)*
SUMIFS(X$193:X$203,$C$193:$C$203,$C249,$D$193:$D$203,$D249)*
SUMPRODUCT($D$147:$N$152*($D$146:$N$146=$E$207)*($D$145:$N$145=$D249)*($C$147:$C$152=$B249))
) -
(
SUMIFS(X$179:X$189,$C$179:$C$189,$C249,$D$179:$D$189,$D249)*
SUMIFS(X$193:X$203,$C$193:$C$203,$C249,$D$193:$D$203,$D249)*
SUMPRODUCT($D$147:$N$152*($D$146:$N$146=$E$206)*($D$145:$N$145=$D249)*($C$147:$C$152=$B249))
)
)</f>
        <v>113.69800869662343</v>
      </c>
      <c r="Y249" s="99" cm="1">
        <f t="array" ref="Y249">$A249 * $E$108 * (
(
SUMIFS(Y$179:Y$189,$C$179:$C$189,$C249,$D$179:$D$189,$D249)*
SUMIFS(Y$193:Y$203,$C$193:$C$203,$C249,$D$193:$D$203,$D249)*
SUMPRODUCT($D$147:$N$152*($D$146:$N$146=$E$207)*($D$145:$N$145=$D249)*($C$147:$C$152=$B249))
) -
(
SUMIFS(Y$179:Y$189,$C$179:$C$189,$C249,$D$179:$D$189,$D249)*
SUMIFS(Y$193:Y$203,$C$193:$C$203,$C249,$D$193:$D$203,$D249)*
SUMPRODUCT($D$147:$N$152*($D$146:$N$146=$E$206)*($D$145:$N$145=$D249)*($C$147:$C$152=$B249))
)
)</f>
        <v>113.69800869662343</v>
      </c>
      <c r="Z249" s="99" cm="1">
        <f t="array" ref="Z249">$A249 * $E$108 * (
(
SUMIFS(Z$179:Z$189,$C$179:$C$189,$C249,$D$179:$D$189,$D249)*
SUMIFS(Z$193:Z$203,$C$193:$C$203,$C249,$D$193:$D$203,$D249)*
SUMPRODUCT($D$147:$N$152*($D$146:$N$146=$E$207)*($D$145:$N$145=$D249)*($C$147:$C$152=$B249))
) -
(
SUMIFS(Z$179:Z$189,$C$179:$C$189,$C249,$D$179:$D$189,$D249)*
SUMIFS(Z$193:Z$203,$C$193:$C$203,$C249,$D$193:$D$203,$D249)*
SUMPRODUCT($D$147:$N$152*($D$146:$N$146=$E$206)*($D$145:$N$145=$D249)*($C$147:$C$152=$B249))
)
)</f>
        <v>113.69800869662343</v>
      </c>
      <c r="AA249" s="99" cm="1">
        <f t="array" ref="AA249">$A249 * $E$108 * (
(
SUMIFS(AA$179:AA$189,$C$179:$C$189,$C249,$D$179:$D$189,$D249)*
SUMIFS(AA$193:AA$203,$C$193:$C$203,$C249,$D$193:$D$203,$D249)*
SUMPRODUCT($D$147:$N$152*($D$146:$N$146=$E$207)*($D$145:$N$145=$D249)*($C$147:$C$152=$B249))
) -
(
SUMIFS(AA$179:AA$189,$C$179:$C$189,$C249,$D$179:$D$189,$D249)*
SUMIFS(AA$193:AA$203,$C$193:$C$203,$C249,$D$193:$D$203,$D249)*
SUMPRODUCT($D$147:$N$152*($D$146:$N$146=$E$206)*($D$145:$N$145=$D249)*($C$147:$C$152=$B249))
)
)</f>
        <v>113.69800869662343</v>
      </c>
      <c r="AB249" s="99" cm="1">
        <f t="array" ref="AB249">$A249 * $E$108 * (
(
SUMIFS(AB$179:AB$189,$C$179:$C$189,$C249,$D$179:$D$189,$D249)*
SUMIFS(AB$193:AB$203,$C$193:$C$203,$C249,$D$193:$D$203,$D249)*
SUMPRODUCT($D$147:$N$152*($D$146:$N$146=$E$207)*($D$145:$N$145=$D249)*($C$147:$C$152=$B249))
) -
(
SUMIFS(AB$179:AB$189,$C$179:$C$189,$C249,$D$179:$D$189,$D249)*
SUMIFS(AB$193:AB$203,$C$193:$C$203,$C249,$D$193:$D$203,$D249)*
SUMPRODUCT($D$147:$N$152*($D$146:$N$146=$E$206)*($D$145:$N$145=$D249)*($C$147:$C$152=$B249))
)
)</f>
        <v>113.69800869662343</v>
      </c>
      <c r="AC249" s="99" cm="1">
        <f t="array" ref="AC249">$A249 * $E$108 * (
(
SUMIFS(AC$179:AC$189,$C$179:$C$189,$C249,$D$179:$D$189,$D249)*
SUMIFS(AC$193:AC$203,$C$193:$C$203,$C249,$D$193:$D$203,$D249)*
SUMPRODUCT($D$147:$N$152*($D$146:$N$146=$E$207)*($D$145:$N$145=$D249)*($C$147:$C$152=$B249))
) -
(
SUMIFS(AC$179:AC$189,$C$179:$C$189,$C249,$D$179:$D$189,$D249)*
SUMIFS(AC$193:AC$203,$C$193:$C$203,$C249,$D$193:$D$203,$D249)*
SUMPRODUCT($D$147:$N$152*($D$146:$N$146=$E$206)*($D$145:$N$145=$D249)*($C$147:$C$152=$B249))
)
)</f>
        <v>113.69800869662343</v>
      </c>
      <c r="AD249" s="99" cm="1">
        <f t="array" ref="AD249">$A249 * $E$108 * (
(
SUMIFS(AD$179:AD$189,$C$179:$C$189,$C249,$D$179:$D$189,$D249)*
SUMIFS(AD$193:AD$203,$C$193:$C$203,$C249,$D$193:$D$203,$D249)*
SUMPRODUCT($D$147:$N$152*($D$146:$N$146=$E$207)*($D$145:$N$145=$D249)*($C$147:$C$152=$B249))
) -
(
SUMIFS(AD$179:AD$189,$C$179:$C$189,$C249,$D$179:$D$189,$D249)*
SUMIFS(AD$193:AD$203,$C$193:$C$203,$C249,$D$193:$D$203,$D249)*
SUMPRODUCT($D$147:$N$152*($D$146:$N$146=$E$206)*($D$145:$N$145=$D249)*($C$147:$C$152=$B249))
)
)</f>
        <v>113.69800869662343</v>
      </c>
    </row>
    <row r="250" spans="1:30" x14ac:dyDescent="0.2">
      <c r="A250" s="15">
        <f>1</f>
        <v>1</v>
      </c>
      <c r="B250" s="6" t="s">
        <v>51</v>
      </c>
      <c r="C250" s="6" t="s">
        <v>35</v>
      </c>
      <c r="D250" s="6" t="s">
        <v>123</v>
      </c>
      <c r="E250" s="99" cm="1">
        <f t="array" ref="E250">$A250 * $E$108 * (
(
SUMIFS(E$179:E$189,$C$179:$C$189,$C250,$D$179:$D$189,$D250)*
SUMIFS(E$193:E$203,$C$193:$C$203,$C250,$D$193:$D$203,$D250)*
SUMPRODUCT($D$147:$N$152*($D$146:$N$146=$E$207)*($D$145:$N$145=$D250)*($C$147:$C$152=$B250))
) -
(
SUMIFS(E$179:E$189,$C$179:$C$189,$C250,$D$179:$D$189,$D250)*
SUMIFS(E$193:E$203,$C$193:$C$203,$C250,$D$193:$D$203,$D250)*
SUMPRODUCT($D$147:$N$152*($D$146:$N$146=$E$206)*($D$145:$N$145=$D250)*($C$147:$C$152=$B250))
)
)</f>
        <v>0</v>
      </c>
      <c r="F250" s="99" cm="1">
        <f t="array" ref="F250">$A250 * $E$108 * (
(
SUMIFS(F$179:F$189,$C$179:$C$189,$C250,$D$179:$D$189,$D250)*
SUMIFS(F$193:F$203,$C$193:$C$203,$C250,$D$193:$D$203,$D250)*
SUMPRODUCT($D$147:$N$152*($D$146:$N$146=$E$207)*($D$145:$N$145=$D250)*($C$147:$C$152=$B250))
) -
(
SUMIFS(F$179:F$189,$C$179:$C$189,$C250,$D$179:$D$189,$D250)*
SUMIFS(F$193:F$203,$C$193:$C$203,$C250,$D$193:$D$203,$D250)*
SUMPRODUCT($D$147:$N$152*($D$146:$N$146=$E$206)*($D$145:$N$145=$D250)*($C$147:$C$152=$B250))
)
)</f>
        <v>0</v>
      </c>
      <c r="G250" s="99" cm="1">
        <f t="array" ref="G250">$A250 * $E$108 * (
(
SUMIFS(G$179:G$189,$C$179:$C$189,$C250,$D$179:$D$189,$D250)*
SUMIFS(G$193:G$203,$C$193:$C$203,$C250,$D$193:$D$203,$D250)*
SUMPRODUCT($D$147:$N$152*($D$146:$N$146=$E$207)*($D$145:$N$145=$D250)*($C$147:$C$152=$B250))
) -
(
SUMIFS(G$179:G$189,$C$179:$C$189,$C250,$D$179:$D$189,$D250)*
SUMIFS(G$193:G$203,$C$193:$C$203,$C250,$D$193:$D$203,$D250)*
SUMPRODUCT($D$147:$N$152*($D$146:$N$146=$E$206)*($D$145:$N$145=$D250)*($C$147:$C$152=$B250))
)
)</f>
        <v>3.0956274639966228</v>
      </c>
      <c r="H250" s="99" cm="1">
        <f t="array" ref="H250">$A250 * $E$108 * (
(
SUMIFS(H$179:H$189,$C$179:$C$189,$C250,$D$179:$D$189,$D250)*
SUMIFS(H$193:H$203,$C$193:$C$203,$C250,$D$193:$D$203,$D250)*
SUMPRODUCT($D$147:$N$152*($D$146:$N$146=$E$207)*($D$145:$N$145=$D250)*($C$147:$C$152=$B250))
) -
(
SUMIFS(H$179:H$189,$C$179:$C$189,$C250,$D$179:$D$189,$D250)*
SUMIFS(H$193:H$203,$C$193:$C$203,$C250,$D$193:$D$203,$D250)*
SUMPRODUCT($D$147:$N$152*($D$146:$N$146=$E$206)*($D$145:$N$145=$D250)*($C$147:$C$152=$B250))
)
)</f>
        <v>6.1912549279932456</v>
      </c>
      <c r="I250" s="99" cm="1">
        <f t="array" ref="I250">$A250 * $E$108 * (
(
SUMIFS(I$179:I$189,$C$179:$C$189,$C250,$D$179:$D$189,$D250)*
SUMIFS(I$193:I$203,$C$193:$C$203,$C250,$D$193:$D$203,$D250)*
SUMPRODUCT($D$147:$N$152*($D$146:$N$146=$E$207)*($D$145:$N$145=$D250)*($C$147:$C$152=$B250))
) -
(
SUMIFS(I$179:I$189,$C$179:$C$189,$C250,$D$179:$D$189,$D250)*
SUMIFS(I$193:I$203,$C$193:$C$203,$C250,$D$193:$D$203,$D250)*
SUMPRODUCT($D$147:$N$152*($D$146:$N$146=$E$206)*($D$145:$N$145=$D250)*($C$147:$C$152=$B250))
)
)</f>
        <v>9.2868823919898666</v>
      </c>
      <c r="J250" s="99" cm="1">
        <f t="array" ref="J250">$A250 * $E$108 * (
(
SUMIFS(J$179:J$189,$C$179:$C$189,$C250,$D$179:$D$189,$D250)*
SUMIFS(J$193:J$203,$C$193:$C$203,$C250,$D$193:$D$203,$D250)*
SUMPRODUCT($D$147:$N$152*($D$146:$N$146=$E$207)*($D$145:$N$145=$D250)*($C$147:$C$152=$B250))
) -
(
SUMIFS(J$179:J$189,$C$179:$C$189,$C250,$D$179:$D$189,$D250)*
SUMIFS(J$193:J$203,$C$193:$C$203,$C250,$D$193:$D$203,$D250)*
SUMPRODUCT($D$147:$N$152*($D$146:$N$146=$E$206)*($D$145:$N$145=$D250)*($C$147:$C$152=$B250))
)
)</f>
        <v>12.382509855986491</v>
      </c>
      <c r="K250" s="99" cm="1">
        <f t="array" ref="K250">$A250 * $E$108 * (
(
SUMIFS(K$179:K$189,$C$179:$C$189,$C250,$D$179:$D$189,$D250)*
SUMIFS(K$193:K$203,$C$193:$C$203,$C250,$D$193:$D$203,$D250)*
SUMPRODUCT($D$147:$N$152*($D$146:$N$146=$E$207)*($D$145:$N$145=$D250)*($C$147:$C$152=$B250))
) -
(
SUMIFS(K$179:K$189,$C$179:$C$189,$C250,$D$179:$D$189,$D250)*
SUMIFS(K$193:K$203,$C$193:$C$203,$C250,$D$193:$D$203,$D250)*
SUMPRODUCT($D$147:$N$152*($D$146:$N$146=$E$206)*($D$145:$N$145=$D250)*($C$147:$C$152=$B250))
)
)</f>
        <v>15.478137319983109</v>
      </c>
      <c r="L250" s="99" cm="1">
        <f t="array" ref="L250">$A250 * $E$108 * (
(
SUMIFS(L$179:L$189,$C$179:$C$189,$C250,$D$179:$D$189,$D250)*
SUMIFS(L$193:L$203,$C$193:$C$203,$C250,$D$193:$D$203,$D250)*
SUMPRODUCT($D$147:$N$152*($D$146:$N$146=$E$207)*($D$145:$N$145=$D250)*($C$147:$C$152=$B250))
) -
(
SUMIFS(L$179:L$189,$C$179:$C$189,$C250,$D$179:$D$189,$D250)*
SUMIFS(L$193:L$203,$C$193:$C$203,$C250,$D$193:$D$203,$D250)*
SUMPRODUCT($D$147:$N$152*($D$146:$N$146=$E$206)*($D$145:$N$145=$D250)*($C$147:$C$152=$B250))
)
)</f>
        <v>15.478137319983109</v>
      </c>
      <c r="M250" s="99" cm="1">
        <f t="array" ref="M250">$A250 * $E$108 * (
(
SUMIFS(M$179:M$189,$C$179:$C$189,$C250,$D$179:$D$189,$D250)*
SUMIFS(M$193:M$203,$C$193:$C$203,$C250,$D$193:$D$203,$D250)*
SUMPRODUCT($D$147:$N$152*($D$146:$N$146=$E$207)*($D$145:$N$145=$D250)*($C$147:$C$152=$B250))
) -
(
SUMIFS(M$179:M$189,$C$179:$C$189,$C250,$D$179:$D$189,$D250)*
SUMIFS(M$193:M$203,$C$193:$C$203,$C250,$D$193:$D$203,$D250)*
SUMPRODUCT($D$147:$N$152*($D$146:$N$146=$E$206)*($D$145:$N$145=$D250)*($C$147:$C$152=$B250))
)
)</f>
        <v>15.478137319983109</v>
      </c>
      <c r="N250" s="99" cm="1">
        <f t="array" ref="N250">$A250 * $E$108 * (
(
SUMIFS(N$179:N$189,$C$179:$C$189,$C250,$D$179:$D$189,$D250)*
SUMIFS(N$193:N$203,$C$193:$C$203,$C250,$D$193:$D$203,$D250)*
SUMPRODUCT($D$147:$N$152*($D$146:$N$146=$E$207)*($D$145:$N$145=$D250)*($C$147:$C$152=$B250))
) -
(
SUMIFS(N$179:N$189,$C$179:$C$189,$C250,$D$179:$D$189,$D250)*
SUMIFS(N$193:N$203,$C$193:$C$203,$C250,$D$193:$D$203,$D250)*
SUMPRODUCT($D$147:$N$152*($D$146:$N$146=$E$206)*($D$145:$N$145=$D250)*($C$147:$C$152=$B250))
)
)</f>
        <v>15.478137319983109</v>
      </c>
      <c r="O250" s="99" cm="1">
        <f t="array" ref="O250">$A250 * $E$108 * (
(
SUMIFS(O$179:O$189,$C$179:$C$189,$C250,$D$179:$D$189,$D250)*
SUMIFS(O$193:O$203,$C$193:$C$203,$C250,$D$193:$D$203,$D250)*
SUMPRODUCT($D$147:$N$152*($D$146:$N$146=$E$207)*($D$145:$N$145=$D250)*($C$147:$C$152=$B250))
) -
(
SUMIFS(O$179:O$189,$C$179:$C$189,$C250,$D$179:$D$189,$D250)*
SUMIFS(O$193:O$203,$C$193:$C$203,$C250,$D$193:$D$203,$D250)*
SUMPRODUCT($D$147:$N$152*($D$146:$N$146=$E$206)*($D$145:$N$145=$D250)*($C$147:$C$152=$B250))
)
)</f>
        <v>15.478137319983109</v>
      </c>
      <c r="P250" s="99" cm="1">
        <f t="array" ref="P250">$A250 * $E$108 * (
(
SUMIFS(P$179:P$189,$C$179:$C$189,$C250,$D$179:$D$189,$D250)*
SUMIFS(P$193:P$203,$C$193:$C$203,$C250,$D$193:$D$203,$D250)*
SUMPRODUCT($D$147:$N$152*($D$146:$N$146=$E$207)*($D$145:$N$145=$D250)*($C$147:$C$152=$B250))
) -
(
SUMIFS(P$179:P$189,$C$179:$C$189,$C250,$D$179:$D$189,$D250)*
SUMIFS(P$193:P$203,$C$193:$C$203,$C250,$D$193:$D$203,$D250)*
SUMPRODUCT($D$147:$N$152*($D$146:$N$146=$E$206)*($D$145:$N$145=$D250)*($C$147:$C$152=$B250))
)
)</f>
        <v>15.478137319983109</v>
      </c>
      <c r="Q250" s="99" cm="1">
        <f t="array" ref="Q250">$A250 * $E$108 * (
(
SUMIFS(Q$179:Q$189,$C$179:$C$189,$C250,$D$179:$D$189,$D250)*
SUMIFS(Q$193:Q$203,$C$193:$C$203,$C250,$D$193:$D$203,$D250)*
SUMPRODUCT($D$147:$N$152*($D$146:$N$146=$E$207)*($D$145:$N$145=$D250)*($C$147:$C$152=$B250))
) -
(
SUMIFS(Q$179:Q$189,$C$179:$C$189,$C250,$D$179:$D$189,$D250)*
SUMIFS(Q$193:Q$203,$C$193:$C$203,$C250,$D$193:$D$203,$D250)*
SUMPRODUCT($D$147:$N$152*($D$146:$N$146=$E$206)*($D$145:$N$145=$D250)*($C$147:$C$152=$B250))
)
)</f>
        <v>15.478137319983109</v>
      </c>
      <c r="R250" s="99" cm="1">
        <f t="array" ref="R250">$A250 * $E$108 * (
(
SUMIFS(R$179:R$189,$C$179:$C$189,$C250,$D$179:$D$189,$D250)*
SUMIFS(R$193:R$203,$C$193:$C$203,$C250,$D$193:$D$203,$D250)*
SUMPRODUCT($D$147:$N$152*($D$146:$N$146=$E$207)*($D$145:$N$145=$D250)*($C$147:$C$152=$B250))
) -
(
SUMIFS(R$179:R$189,$C$179:$C$189,$C250,$D$179:$D$189,$D250)*
SUMIFS(R$193:R$203,$C$193:$C$203,$C250,$D$193:$D$203,$D250)*
SUMPRODUCT($D$147:$N$152*($D$146:$N$146=$E$206)*($D$145:$N$145=$D250)*($C$147:$C$152=$B250))
)
)</f>
        <v>15.478137319983109</v>
      </c>
      <c r="S250" s="99" cm="1">
        <f t="array" ref="S250">$A250 * $E$108 * (
(
SUMIFS(S$179:S$189,$C$179:$C$189,$C250,$D$179:$D$189,$D250)*
SUMIFS(S$193:S$203,$C$193:$C$203,$C250,$D$193:$D$203,$D250)*
SUMPRODUCT($D$147:$N$152*($D$146:$N$146=$E$207)*($D$145:$N$145=$D250)*($C$147:$C$152=$B250))
) -
(
SUMIFS(S$179:S$189,$C$179:$C$189,$C250,$D$179:$D$189,$D250)*
SUMIFS(S$193:S$203,$C$193:$C$203,$C250,$D$193:$D$203,$D250)*
SUMPRODUCT($D$147:$N$152*($D$146:$N$146=$E$206)*($D$145:$N$145=$D250)*($C$147:$C$152=$B250))
)
)</f>
        <v>15.478137319983109</v>
      </c>
      <c r="T250" s="99" cm="1">
        <f t="array" ref="T250">$A250 * $E$108 * (
(
SUMIFS(T$179:T$189,$C$179:$C$189,$C250,$D$179:$D$189,$D250)*
SUMIFS(T$193:T$203,$C$193:$C$203,$C250,$D$193:$D$203,$D250)*
SUMPRODUCT($D$147:$N$152*($D$146:$N$146=$E$207)*($D$145:$N$145=$D250)*($C$147:$C$152=$B250))
) -
(
SUMIFS(T$179:T$189,$C$179:$C$189,$C250,$D$179:$D$189,$D250)*
SUMIFS(T$193:T$203,$C$193:$C$203,$C250,$D$193:$D$203,$D250)*
SUMPRODUCT($D$147:$N$152*($D$146:$N$146=$E$206)*($D$145:$N$145=$D250)*($C$147:$C$152=$B250))
)
)</f>
        <v>15.478137319983109</v>
      </c>
      <c r="U250" s="99" cm="1">
        <f t="array" ref="U250">$A250 * $E$108 * (
(
SUMIFS(U$179:U$189,$C$179:$C$189,$C250,$D$179:$D$189,$D250)*
SUMIFS(U$193:U$203,$C$193:$C$203,$C250,$D$193:$D$203,$D250)*
SUMPRODUCT($D$147:$N$152*($D$146:$N$146=$E$207)*($D$145:$N$145=$D250)*($C$147:$C$152=$B250))
) -
(
SUMIFS(U$179:U$189,$C$179:$C$189,$C250,$D$179:$D$189,$D250)*
SUMIFS(U$193:U$203,$C$193:$C$203,$C250,$D$193:$D$203,$D250)*
SUMPRODUCT($D$147:$N$152*($D$146:$N$146=$E$206)*($D$145:$N$145=$D250)*($C$147:$C$152=$B250))
)
)</f>
        <v>15.478137319983109</v>
      </c>
      <c r="V250" s="99" cm="1">
        <f t="array" ref="V250">$A250 * $E$108 * (
(
SUMIFS(V$179:V$189,$C$179:$C$189,$C250,$D$179:$D$189,$D250)*
SUMIFS(V$193:V$203,$C$193:$C$203,$C250,$D$193:$D$203,$D250)*
SUMPRODUCT($D$147:$N$152*($D$146:$N$146=$E$207)*($D$145:$N$145=$D250)*($C$147:$C$152=$B250))
) -
(
SUMIFS(V$179:V$189,$C$179:$C$189,$C250,$D$179:$D$189,$D250)*
SUMIFS(V$193:V$203,$C$193:$C$203,$C250,$D$193:$D$203,$D250)*
SUMPRODUCT($D$147:$N$152*($D$146:$N$146=$E$206)*($D$145:$N$145=$D250)*($C$147:$C$152=$B250))
)
)</f>
        <v>15.478137319983109</v>
      </c>
      <c r="W250" s="99" cm="1">
        <f t="array" ref="W250">$A250 * $E$108 * (
(
SUMIFS(W$179:W$189,$C$179:$C$189,$C250,$D$179:$D$189,$D250)*
SUMIFS(W$193:W$203,$C$193:$C$203,$C250,$D$193:$D$203,$D250)*
SUMPRODUCT($D$147:$N$152*($D$146:$N$146=$E$207)*($D$145:$N$145=$D250)*($C$147:$C$152=$B250))
) -
(
SUMIFS(W$179:W$189,$C$179:$C$189,$C250,$D$179:$D$189,$D250)*
SUMIFS(W$193:W$203,$C$193:$C$203,$C250,$D$193:$D$203,$D250)*
SUMPRODUCT($D$147:$N$152*($D$146:$N$146=$E$206)*($D$145:$N$145=$D250)*($C$147:$C$152=$B250))
)
)</f>
        <v>15.478137319983109</v>
      </c>
      <c r="X250" s="99" cm="1">
        <f t="array" ref="X250">$A250 * $E$108 * (
(
SUMIFS(X$179:X$189,$C$179:$C$189,$C250,$D$179:$D$189,$D250)*
SUMIFS(X$193:X$203,$C$193:$C$203,$C250,$D$193:$D$203,$D250)*
SUMPRODUCT($D$147:$N$152*($D$146:$N$146=$E$207)*($D$145:$N$145=$D250)*($C$147:$C$152=$B250))
) -
(
SUMIFS(X$179:X$189,$C$179:$C$189,$C250,$D$179:$D$189,$D250)*
SUMIFS(X$193:X$203,$C$193:$C$203,$C250,$D$193:$D$203,$D250)*
SUMPRODUCT($D$147:$N$152*($D$146:$N$146=$E$206)*($D$145:$N$145=$D250)*($C$147:$C$152=$B250))
)
)</f>
        <v>15.478137319983109</v>
      </c>
      <c r="Y250" s="99" cm="1">
        <f t="array" ref="Y250">$A250 * $E$108 * (
(
SUMIFS(Y$179:Y$189,$C$179:$C$189,$C250,$D$179:$D$189,$D250)*
SUMIFS(Y$193:Y$203,$C$193:$C$203,$C250,$D$193:$D$203,$D250)*
SUMPRODUCT($D$147:$N$152*($D$146:$N$146=$E$207)*($D$145:$N$145=$D250)*($C$147:$C$152=$B250))
) -
(
SUMIFS(Y$179:Y$189,$C$179:$C$189,$C250,$D$179:$D$189,$D250)*
SUMIFS(Y$193:Y$203,$C$193:$C$203,$C250,$D$193:$D$203,$D250)*
SUMPRODUCT($D$147:$N$152*($D$146:$N$146=$E$206)*($D$145:$N$145=$D250)*($C$147:$C$152=$B250))
)
)</f>
        <v>15.478137319983109</v>
      </c>
      <c r="Z250" s="99" cm="1">
        <f t="array" ref="Z250">$A250 * $E$108 * (
(
SUMIFS(Z$179:Z$189,$C$179:$C$189,$C250,$D$179:$D$189,$D250)*
SUMIFS(Z$193:Z$203,$C$193:$C$203,$C250,$D$193:$D$203,$D250)*
SUMPRODUCT($D$147:$N$152*($D$146:$N$146=$E$207)*($D$145:$N$145=$D250)*($C$147:$C$152=$B250))
) -
(
SUMIFS(Z$179:Z$189,$C$179:$C$189,$C250,$D$179:$D$189,$D250)*
SUMIFS(Z$193:Z$203,$C$193:$C$203,$C250,$D$193:$D$203,$D250)*
SUMPRODUCT($D$147:$N$152*($D$146:$N$146=$E$206)*($D$145:$N$145=$D250)*($C$147:$C$152=$B250))
)
)</f>
        <v>15.478137319983109</v>
      </c>
      <c r="AA250" s="99" cm="1">
        <f t="array" ref="AA250">$A250 * $E$108 * (
(
SUMIFS(AA$179:AA$189,$C$179:$C$189,$C250,$D$179:$D$189,$D250)*
SUMIFS(AA$193:AA$203,$C$193:$C$203,$C250,$D$193:$D$203,$D250)*
SUMPRODUCT($D$147:$N$152*($D$146:$N$146=$E$207)*($D$145:$N$145=$D250)*($C$147:$C$152=$B250))
) -
(
SUMIFS(AA$179:AA$189,$C$179:$C$189,$C250,$D$179:$D$189,$D250)*
SUMIFS(AA$193:AA$203,$C$193:$C$203,$C250,$D$193:$D$203,$D250)*
SUMPRODUCT($D$147:$N$152*($D$146:$N$146=$E$206)*($D$145:$N$145=$D250)*($C$147:$C$152=$B250))
)
)</f>
        <v>15.478137319983109</v>
      </c>
      <c r="AB250" s="99" cm="1">
        <f t="array" ref="AB250">$A250 * $E$108 * (
(
SUMIFS(AB$179:AB$189,$C$179:$C$189,$C250,$D$179:$D$189,$D250)*
SUMIFS(AB$193:AB$203,$C$193:$C$203,$C250,$D$193:$D$203,$D250)*
SUMPRODUCT($D$147:$N$152*($D$146:$N$146=$E$207)*($D$145:$N$145=$D250)*($C$147:$C$152=$B250))
) -
(
SUMIFS(AB$179:AB$189,$C$179:$C$189,$C250,$D$179:$D$189,$D250)*
SUMIFS(AB$193:AB$203,$C$193:$C$203,$C250,$D$193:$D$203,$D250)*
SUMPRODUCT($D$147:$N$152*($D$146:$N$146=$E$206)*($D$145:$N$145=$D250)*($C$147:$C$152=$B250))
)
)</f>
        <v>15.478137319983109</v>
      </c>
      <c r="AC250" s="99" cm="1">
        <f t="array" ref="AC250">$A250 * $E$108 * (
(
SUMIFS(AC$179:AC$189,$C$179:$C$189,$C250,$D$179:$D$189,$D250)*
SUMIFS(AC$193:AC$203,$C$193:$C$203,$C250,$D$193:$D$203,$D250)*
SUMPRODUCT($D$147:$N$152*($D$146:$N$146=$E$207)*($D$145:$N$145=$D250)*($C$147:$C$152=$B250))
) -
(
SUMIFS(AC$179:AC$189,$C$179:$C$189,$C250,$D$179:$D$189,$D250)*
SUMIFS(AC$193:AC$203,$C$193:$C$203,$C250,$D$193:$D$203,$D250)*
SUMPRODUCT($D$147:$N$152*($D$146:$N$146=$E$206)*($D$145:$N$145=$D250)*($C$147:$C$152=$B250))
)
)</f>
        <v>15.478137319983109</v>
      </c>
      <c r="AD250" s="99" cm="1">
        <f t="array" ref="AD250">$A250 * $E$108 * (
(
SUMIFS(AD$179:AD$189,$C$179:$C$189,$C250,$D$179:$D$189,$D250)*
SUMIFS(AD$193:AD$203,$C$193:$C$203,$C250,$D$193:$D$203,$D250)*
SUMPRODUCT($D$147:$N$152*($D$146:$N$146=$E$207)*($D$145:$N$145=$D250)*($C$147:$C$152=$B250))
) -
(
SUMIFS(AD$179:AD$189,$C$179:$C$189,$C250,$D$179:$D$189,$D250)*
SUMIFS(AD$193:AD$203,$C$193:$C$203,$C250,$D$193:$D$203,$D250)*
SUMPRODUCT($D$147:$N$152*($D$146:$N$146=$E$206)*($D$145:$N$145=$D250)*($C$147:$C$152=$B250))
)
)</f>
        <v>15.478137319983109</v>
      </c>
    </row>
    <row r="251" spans="1:30" x14ac:dyDescent="0.2">
      <c r="A251" s="15">
        <f>1</f>
        <v>1</v>
      </c>
      <c r="B251" s="6" t="s">
        <v>46</v>
      </c>
      <c r="C251" s="6" t="s">
        <v>35</v>
      </c>
      <c r="D251" s="6" t="s">
        <v>124</v>
      </c>
      <c r="E251" s="99" cm="1">
        <f t="array" ref="E251">$A251 * $E$108 * (
(
SUMIFS(E$179:E$189,$C$179:$C$189,$C251,$D$179:$D$189,$D251)*
SUMIFS(E$193:E$203,$C$193:$C$203,$C251,$D$193:$D$203,$D251)*
SUMPRODUCT($D$147:$N$152*($D$146:$N$146=$E$207)*($D$145:$N$145=$D251)*($C$147:$C$152=$B251))
) -
(
SUMIFS(E$179:E$189,$C$179:$C$189,$C251,$D$179:$D$189,$D251)*
SUMIFS(E$193:E$203,$C$193:$C$203,$C251,$D$193:$D$203,$D251)*
SUMPRODUCT($D$147:$N$152*($D$146:$N$146=$E$206)*($D$145:$N$145=$D251)*($C$147:$C$152=$B251))
)
)</f>
        <v>0</v>
      </c>
      <c r="F251" s="99" cm="1">
        <f t="array" ref="F251">$A251 * $E$108 * (
(
SUMIFS(F$179:F$189,$C$179:$C$189,$C251,$D$179:$D$189,$D251)*
SUMIFS(F$193:F$203,$C$193:$C$203,$C251,$D$193:$D$203,$D251)*
SUMPRODUCT($D$147:$N$152*($D$146:$N$146=$E$207)*($D$145:$N$145=$D251)*($C$147:$C$152=$B251))
) -
(
SUMIFS(F$179:F$189,$C$179:$C$189,$C251,$D$179:$D$189,$D251)*
SUMIFS(F$193:F$203,$C$193:$C$203,$C251,$D$193:$D$203,$D251)*
SUMPRODUCT($D$147:$N$152*($D$146:$N$146=$E$206)*($D$145:$N$145=$D251)*($C$147:$C$152=$B251))
)
)</f>
        <v>0</v>
      </c>
      <c r="G251" s="99" cm="1">
        <f t="array" ref="G251">$A251 * $E$108 * (
(
SUMIFS(G$179:G$189,$C$179:$C$189,$C251,$D$179:$D$189,$D251)*
SUMIFS(G$193:G$203,$C$193:$C$203,$C251,$D$193:$D$203,$D251)*
SUMPRODUCT($D$147:$N$152*($D$146:$N$146=$E$207)*($D$145:$N$145=$D251)*($C$147:$C$152=$B251))
) -
(
SUMIFS(G$179:G$189,$C$179:$C$189,$C251,$D$179:$D$189,$D251)*
SUMIFS(G$193:G$203,$C$193:$C$203,$C251,$D$193:$D$203,$D251)*
SUMPRODUCT($D$147:$N$152*($D$146:$N$146=$E$206)*($D$145:$N$145=$D251)*($C$147:$C$152=$B251))
)
)</f>
        <v>378.74776306164455</v>
      </c>
      <c r="H251" s="99" cm="1">
        <f t="array" ref="H251">$A251 * $E$108 * (
(
SUMIFS(H$179:H$189,$C$179:$C$189,$C251,$D$179:$D$189,$D251)*
SUMIFS(H$193:H$203,$C$193:$C$203,$C251,$D$193:$D$203,$D251)*
SUMPRODUCT($D$147:$N$152*($D$146:$N$146=$E$207)*($D$145:$N$145=$D251)*($C$147:$C$152=$B251))
) -
(
SUMIFS(H$179:H$189,$C$179:$C$189,$C251,$D$179:$D$189,$D251)*
SUMIFS(H$193:H$203,$C$193:$C$203,$C251,$D$193:$D$203,$D251)*
SUMPRODUCT($D$147:$N$152*($D$146:$N$146=$E$206)*($D$145:$N$145=$D251)*($C$147:$C$152=$B251))
)
)</f>
        <v>757.4955261232891</v>
      </c>
      <c r="I251" s="99" cm="1">
        <f t="array" ref="I251">$A251 * $E$108 * (
(
SUMIFS(I$179:I$189,$C$179:$C$189,$C251,$D$179:$D$189,$D251)*
SUMIFS(I$193:I$203,$C$193:$C$203,$C251,$D$193:$D$203,$D251)*
SUMPRODUCT($D$147:$N$152*($D$146:$N$146=$E$207)*($D$145:$N$145=$D251)*($C$147:$C$152=$B251))
) -
(
SUMIFS(I$179:I$189,$C$179:$C$189,$C251,$D$179:$D$189,$D251)*
SUMIFS(I$193:I$203,$C$193:$C$203,$C251,$D$193:$D$203,$D251)*
SUMPRODUCT($D$147:$N$152*($D$146:$N$146=$E$206)*($D$145:$N$145=$D251)*($C$147:$C$152=$B251))
)
)</f>
        <v>1136.2432891849339</v>
      </c>
      <c r="J251" s="99" cm="1">
        <f t="array" ref="J251">$A251 * $E$108 * (
(
SUMIFS(J$179:J$189,$C$179:$C$189,$C251,$D$179:$D$189,$D251)*
SUMIFS(J$193:J$203,$C$193:$C$203,$C251,$D$193:$D$203,$D251)*
SUMPRODUCT($D$147:$N$152*($D$146:$N$146=$E$207)*($D$145:$N$145=$D251)*($C$147:$C$152=$B251))
) -
(
SUMIFS(J$179:J$189,$C$179:$C$189,$C251,$D$179:$D$189,$D251)*
SUMIFS(J$193:J$203,$C$193:$C$203,$C251,$D$193:$D$203,$D251)*
SUMPRODUCT($D$147:$N$152*($D$146:$N$146=$E$206)*($D$145:$N$145=$D251)*($C$147:$C$152=$B251))
)
)</f>
        <v>1514.9910522465782</v>
      </c>
      <c r="K251" s="99" cm="1">
        <f t="array" ref="K251">$A251 * $E$108 * (
(
SUMIFS(K$179:K$189,$C$179:$C$189,$C251,$D$179:$D$189,$D251)*
SUMIFS(K$193:K$203,$C$193:$C$203,$C251,$D$193:$D$203,$D251)*
SUMPRODUCT($D$147:$N$152*($D$146:$N$146=$E$207)*($D$145:$N$145=$D251)*($C$147:$C$152=$B251))
) -
(
SUMIFS(K$179:K$189,$C$179:$C$189,$C251,$D$179:$D$189,$D251)*
SUMIFS(K$193:K$203,$C$193:$C$203,$C251,$D$193:$D$203,$D251)*
SUMPRODUCT($D$147:$N$152*($D$146:$N$146=$E$206)*($D$145:$N$145=$D251)*($C$147:$C$152=$B251))
)
)</f>
        <v>1893.7388153082227</v>
      </c>
      <c r="L251" s="99" cm="1">
        <f t="array" ref="L251">$A251 * $E$108 * (
(
SUMIFS(L$179:L$189,$C$179:$C$189,$C251,$D$179:$D$189,$D251)*
SUMIFS(L$193:L$203,$C$193:$C$203,$C251,$D$193:$D$203,$D251)*
SUMPRODUCT($D$147:$N$152*($D$146:$N$146=$E$207)*($D$145:$N$145=$D251)*($C$147:$C$152=$B251))
) -
(
SUMIFS(L$179:L$189,$C$179:$C$189,$C251,$D$179:$D$189,$D251)*
SUMIFS(L$193:L$203,$C$193:$C$203,$C251,$D$193:$D$203,$D251)*
SUMPRODUCT($D$147:$N$152*($D$146:$N$146=$E$206)*($D$145:$N$145=$D251)*($C$147:$C$152=$B251))
)
)</f>
        <v>1893.7388153082227</v>
      </c>
      <c r="M251" s="99" cm="1">
        <f t="array" ref="M251">$A251 * $E$108 * (
(
SUMIFS(M$179:M$189,$C$179:$C$189,$C251,$D$179:$D$189,$D251)*
SUMIFS(M$193:M$203,$C$193:$C$203,$C251,$D$193:$D$203,$D251)*
SUMPRODUCT($D$147:$N$152*($D$146:$N$146=$E$207)*($D$145:$N$145=$D251)*($C$147:$C$152=$B251))
) -
(
SUMIFS(M$179:M$189,$C$179:$C$189,$C251,$D$179:$D$189,$D251)*
SUMIFS(M$193:M$203,$C$193:$C$203,$C251,$D$193:$D$203,$D251)*
SUMPRODUCT($D$147:$N$152*($D$146:$N$146=$E$206)*($D$145:$N$145=$D251)*($C$147:$C$152=$B251))
)
)</f>
        <v>1893.7388153082227</v>
      </c>
      <c r="N251" s="99" cm="1">
        <f t="array" ref="N251">$A251 * $E$108 * (
(
SUMIFS(N$179:N$189,$C$179:$C$189,$C251,$D$179:$D$189,$D251)*
SUMIFS(N$193:N$203,$C$193:$C$203,$C251,$D$193:$D$203,$D251)*
SUMPRODUCT($D$147:$N$152*($D$146:$N$146=$E$207)*($D$145:$N$145=$D251)*($C$147:$C$152=$B251))
) -
(
SUMIFS(N$179:N$189,$C$179:$C$189,$C251,$D$179:$D$189,$D251)*
SUMIFS(N$193:N$203,$C$193:$C$203,$C251,$D$193:$D$203,$D251)*
SUMPRODUCT($D$147:$N$152*($D$146:$N$146=$E$206)*($D$145:$N$145=$D251)*($C$147:$C$152=$B251))
)
)</f>
        <v>1893.7388153082227</v>
      </c>
      <c r="O251" s="99" cm="1">
        <f t="array" ref="O251">$A251 * $E$108 * (
(
SUMIFS(O$179:O$189,$C$179:$C$189,$C251,$D$179:$D$189,$D251)*
SUMIFS(O$193:O$203,$C$193:$C$203,$C251,$D$193:$D$203,$D251)*
SUMPRODUCT($D$147:$N$152*($D$146:$N$146=$E$207)*($D$145:$N$145=$D251)*($C$147:$C$152=$B251))
) -
(
SUMIFS(O$179:O$189,$C$179:$C$189,$C251,$D$179:$D$189,$D251)*
SUMIFS(O$193:O$203,$C$193:$C$203,$C251,$D$193:$D$203,$D251)*
SUMPRODUCT($D$147:$N$152*($D$146:$N$146=$E$206)*($D$145:$N$145=$D251)*($C$147:$C$152=$B251))
)
)</f>
        <v>1893.7388153082227</v>
      </c>
      <c r="P251" s="99" cm="1">
        <f t="array" ref="P251">$A251 * $E$108 * (
(
SUMIFS(P$179:P$189,$C$179:$C$189,$C251,$D$179:$D$189,$D251)*
SUMIFS(P$193:P$203,$C$193:$C$203,$C251,$D$193:$D$203,$D251)*
SUMPRODUCT($D$147:$N$152*($D$146:$N$146=$E$207)*($D$145:$N$145=$D251)*($C$147:$C$152=$B251))
) -
(
SUMIFS(P$179:P$189,$C$179:$C$189,$C251,$D$179:$D$189,$D251)*
SUMIFS(P$193:P$203,$C$193:$C$203,$C251,$D$193:$D$203,$D251)*
SUMPRODUCT($D$147:$N$152*($D$146:$N$146=$E$206)*($D$145:$N$145=$D251)*($C$147:$C$152=$B251))
)
)</f>
        <v>1893.7388153082227</v>
      </c>
      <c r="Q251" s="99" cm="1">
        <f t="array" ref="Q251">$A251 * $E$108 * (
(
SUMIFS(Q$179:Q$189,$C$179:$C$189,$C251,$D$179:$D$189,$D251)*
SUMIFS(Q$193:Q$203,$C$193:$C$203,$C251,$D$193:$D$203,$D251)*
SUMPRODUCT($D$147:$N$152*($D$146:$N$146=$E$207)*($D$145:$N$145=$D251)*($C$147:$C$152=$B251))
) -
(
SUMIFS(Q$179:Q$189,$C$179:$C$189,$C251,$D$179:$D$189,$D251)*
SUMIFS(Q$193:Q$203,$C$193:$C$203,$C251,$D$193:$D$203,$D251)*
SUMPRODUCT($D$147:$N$152*($D$146:$N$146=$E$206)*($D$145:$N$145=$D251)*($C$147:$C$152=$B251))
)
)</f>
        <v>1893.7388153082227</v>
      </c>
      <c r="R251" s="99" cm="1">
        <f t="array" ref="R251">$A251 * $E$108 * (
(
SUMIFS(R$179:R$189,$C$179:$C$189,$C251,$D$179:$D$189,$D251)*
SUMIFS(R$193:R$203,$C$193:$C$203,$C251,$D$193:$D$203,$D251)*
SUMPRODUCT($D$147:$N$152*($D$146:$N$146=$E$207)*($D$145:$N$145=$D251)*($C$147:$C$152=$B251))
) -
(
SUMIFS(R$179:R$189,$C$179:$C$189,$C251,$D$179:$D$189,$D251)*
SUMIFS(R$193:R$203,$C$193:$C$203,$C251,$D$193:$D$203,$D251)*
SUMPRODUCT($D$147:$N$152*($D$146:$N$146=$E$206)*($D$145:$N$145=$D251)*($C$147:$C$152=$B251))
)
)</f>
        <v>1893.7388153082227</v>
      </c>
      <c r="S251" s="99" cm="1">
        <f t="array" ref="S251">$A251 * $E$108 * (
(
SUMIFS(S$179:S$189,$C$179:$C$189,$C251,$D$179:$D$189,$D251)*
SUMIFS(S$193:S$203,$C$193:$C$203,$C251,$D$193:$D$203,$D251)*
SUMPRODUCT($D$147:$N$152*($D$146:$N$146=$E$207)*($D$145:$N$145=$D251)*($C$147:$C$152=$B251))
) -
(
SUMIFS(S$179:S$189,$C$179:$C$189,$C251,$D$179:$D$189,$D251)*
SUMIFS(S$193:S$203,$C$193:$C$203,$C251,$D$193:$D$203,$D251)*
SUMPRODUCT($D$147:$N$152*($D$146:$N$146=$E$206)*($D$145:$N$145=$D251)*($C$147:$C$152=$B251))
)
)</f>
        <v>1893.7388153082227</v>
      </c>
      <c r="T251" s="99" cm="1">
        <f t="array" ref="T251">$A251 * $E$108 * (
(
SUMIFS(T$179:T$189,$C$179:$C$189,$C251,$D$179:$D$189,$D251)*
SUMIFS(T$193:T$203,$C$193:$C$203,$C251,$D$193:$D$203,$D251)*
SUMPRODUCT($D$147:$N$152*($D$146:$N$146=$E$207)*($D$145:$N$145=$D251)*($C$147:$C$152=$B251))
) -
(
SUMIFS(T$179:T$189,$C$179:$C$189,$C251,$D$179:$D$189,$D251)*
SUMIFS(T$193:T$203,$C$193:$C$203,$C251,$D$193:$D$203,$D251)*
SUMPRODUCT($D$147:$N$152*($D$146:$N$146=$E$206)*($D$145:$N$145=$D251)*($C$147:$C$152=$B251))
)
)</f>
        <v>1893.7388153082227</v>
      </c>
      <c r="U251" s="99" cm="1">
        <f t="array" ref="U251">$A251 * $E$108 * (
(
SUMIFS(U$179:U$189,$C$179:$C$189,$C251,$D$179:$D$189,$D251)*
SUMIFS(U$193:U$203,$C$193:$C$203,$C251,$D$193:$D$203,$D251)*
SUMPRODUCT($D$147:$N$152*($D$146:$N$146=$E$207)*($D$145:$N$145=$D251)*($C$147:$C$152=$B251))
) -
(
SUMIFS(U$179:U$189,$C$179:$C$189,$C251,$D$179:$D$189,$D251)*
SUMIFS(U$193:U$203,$C$193:$C$203,$C251,$D$193:$D$203,$D251)*
SUMPRODUCT($D$147:$N$152*($D$146:$N$146=$E$206)*($D$145:$N$145=$D251)*($C$147:$C$152=$B251))
)
)</f>
        <v>1893.7388153082227</v>
      </c>
      <c r="V251" s="99" cm="1">
        <f t="array" ref="V251">$A251 * $E$108 * (
(
SUMIFS(V$179:V$189,$C$179:$C$189,$C251,$D$179:$D$189,$D251)*
SUMIFS(V$193:V$203,$C$193:$C$203,$C251,$D$193:$D$203,$D251)*
SUMPRODUCT($D$147:$N$152*($D$146:$N$146=$E$207)*($D$145:$N$145=$D251)*($C$147:$C$152=$B251))
) -
(
SUMIFS(V$179:V$189,$C$179:$C$189,$C251,$D$179:$D$189,$D251)*
SUMIFS(V$193:V$203,$C$193:$C$203,$C251,$D$193:$D$203,$D251)*
SUMPRODUCT($D$147:$N$152*($D$146:$N$146=$E$206)*($D$145:$N$145=$D251)*($C$147:$C$152=$B251))
)
)</f>
        <v>1893.7388153082227</v>
      </c>
      <c r="W251" s="99" cm="1">
        <f t="array" ref="W251">$A251 * $E$108 * (
(
SUMIFS(W$179:W$189,$C$179:$C$189,$C251,$D$179:$D$189,$D251)*
SUMIFS(W$193:W$203,$C$193:$C$203,$C251,$D$193:$D$203,$D251)*
SUMPRODUCT($D$147:$N$152*($D$146:$N$146=$E$207)*($D$145:$N$145=$D251)*($C$147:$C$152=$B251))
) -
(
SUMIFS(W$179:W$189,$C$179:$C$189,$C251,$D$179:$D$189,$D251)*
SUMIFS(W$193:W$203,$C$193:$C$203,$C251,$D$193:$D$203,$D251)*
SUMPRODUCT($D$147:$N$152*($D$146:$N$146=$E$206)*($D$145:$N$145=$D251)*($C$147:$C$152=$B251))
)
)</f>
        <v>1893.7388153082227</v>
      </c>
      <c r="X251" s="99" cm="1">
        <f t="array" ref="X251">$A251 * $E$108 * (
(
SUMIFS(X$179:X$189,$C$179:$C$189,$C251,$D$179:$D$189,$D251)*
SUMIFS(X$193:X$203,$C$193:$C$203,$C251,$D$193:$D$203,$D251)*
SUMPRODUCT($D$147:$N$152*($D$146:$N$146=$E$207)*($D$145:$N$145=$D251)*($C$147:$C$152=$B251))
) -
(
SUMIFS(X$179:X$189,$C$179:$C$189,$C251,$D$179:$D$189,$D251)*
SUMIFS(X$193:X$203,$C$193:$C$203,$C251,$D$193:$D$203,$D251)*
SUMPRODUCT($D$147:$N$152*($D$146:$N$146=$E$206)*($D$145:$N$145=$D251)*($C$147:$C$152=$B251))
)
)</f>
        <v>1893.7388153082227</v>
      </c>
      <c r="Y251" s="99" cm="1">
        <f t="array" ref="Y251">$A251 * $E$108 * (
(
SUMIFS(Y$179:Y$189,$C$179:$C$189,$C251,$D$179:$D$189,$D251)*
SUMIFS(Y$193:Y$203,$C$193:$C$203,$C251,$D$193:$D$203,$D251)*
SUMPRODUCT($D$147:$N$152*($D$146:$N$146=$E$207)*($D$145:$N$145=$D251)*($C$147:$C$152=$B251))
) -
(
SUMIFS(Y$179:Y$189,$C$179:$C$189,$C251,$D$179:$D$189,$D251)*
SUMIFS(Y$193:Y$203,$C$193:$C$203,$C251,$D$193:$D$203,$D251)*
SUMPRODUCT($D$147:$N$152*($D$146:$N$146=$E$206)*($D$145:$N$145=$D251)*($C$147:$C$152=$B251))
)
)</f>
        <v>1893.7388153082227</v>
      </c>
      <c r="Z251" s="99" cm="1">
        <f t="array" ref="Z251">$A251 * $E$108 * (
(
SUMIFS(Z$179:Z$189,$C$179:$C$189,$C251,$D$179:$D$189,$D251)*
SUMIFS(Z$193:Z$203,$C$193:$C$203,$C251,$D$193:$D$203,$D251)*
SUMPRODUCT($D$147:$N$152*($D$146:$N$146=$E$207)*($D$145:$N$145=$D251)*($C$147:$C$152=$B251))
) -
(
SUMIFS(Z$179:Z$189,$C$179:$C$189,$C251,$D$179:$D$189,$D251)*
SUMIFS(Z$193:Z$203,$C$193:$C$203,$C251,$D$193:$D$203,$D251)*
SUMPRODUCT($D$147:$N$152*($D$146:$N$146=$E$206)*($D$145:$N$145=$D251)*($C$147:$C$152=$B251))
)
)</f>
        <v>1893.7388153082227</v>
      </c>
      <c r="AA251" s="99" cm="1">
        <f t="array" ref="AA251">$A251 * $E$108 * (
(
SUMIFS(AA$179:AA$189,$C$179:$C$189,$C251,$D$179:$D$189,$D251)*
SUMIFS(AA$193:AA$203,$C$193:$C$203,$C251,$D$193:$D$203,$D251)*
SUMPRODUCT($D$147:$N$152*($D$146:$N$146=$E$207)*($D$145:$N$145=$D251)*($C$147:$C$152=$B251))
) -
(
SUMIFS(AA$179:AA$189,$C$179:$C$189,$C251,$D$179:$D$189,$D251)*
SUMIFS(AA$193:AA$203,$C$193:$C$203,$C251,$D$193:$D$203,$D251)*
SUMPRODUCT($D$147:$N$152*($D$146:$N$146=$E$206)*($D$145:$N$145=$D251)*($C$147:$C$152=$B251))
)
)</f>
        <v>1893.7388153082227</v>
      </c>
      <c r="AB251" s="99" cm="1">
        <f t="array" ref="AB251">$A251 * $E$108 * (
(
SUMIFS(AB$179:AB$189,$C$179:$C$189,$C251,$D$179:$D$189,$D251)*
SUMIFS(AB$193:AB$203,$C$193:$C$203,$C251,$D$193:$D$203,$D251)*
SUMPRODUCT($D$147:$N$152*($D$146:$N$146=$E$207)*($D$145:$N$145=$D251)*($C$147:$C$152=$B251))
) -
(
SUMIFS(AB$179:AB$189,$C$179:$C$189,$C251,$D$179:$D$189,$D251)*
SUMIFS(AB$193:AB$203,$C$193:$C$203,$C251,$D$193:$D$203,$D251)*
SUMPRODUCT($D$147:$N$152*($D$146:$N$146=$E$206)*($D$145:$N$145=$D251)*($C$147:$C$152=$B251))
)
)</f>
        <v>1893.7388153082227</v>
      </c>
      <c r="AC251" s="99" cm="1">
        <f t="array" ref="AC251">$A251 * $E$108 * (
(
SUMIFS(AC$179:AC$189,$C$179:$C$189,$C251,$D$179:$D$189,$D251)*
SUMIFS(AC$193:AC$203,$C$193:$C$203,$C251,$D$193:$D$203,$D251)*
SUMPRODUCT($D$147:$N$152*($D$146:$N$146=$E$207)*($D$145:$N$145=$D251)*($C$147:$C$152=$B251))
) -
(
SUMIFS(AC$179:AC$189,$C$179:$C$189,$C251,$D$179:$D$189,$D251)*
SUMIFS(AC$193:AC$203,$C$193:$C$203,$C251,$D$193:$D$203,$D251)*
SUMPRODUCT($D$147:$N$152*($D$146:$N$146=$E$206)*($D$145:$N$145=$D251)*($C$147:$C$152=$B251))
)
)</f>
        <v>1893.7388153082227</v>
      </c>
      <c r="AD251" s="99" cm="1">
        <f t="array" ref="AD251">$A251 * $E$108 * (
(
SUMIFS(AD$179:AD$189,$C$179:$C$189,$C251,$D$179:$D$189,$D251)*
SUMIFS(AD$193:AD$203,$C$193:$C$203,$C251,$D$193:$D$203,$D251)*
SUMPRODUCT($D$147:$N$152*($D$146:$N$146=$E$207)*($D$145:$N$145=$D251)*($C$147:$C$152=$B251))
) -
(
SUMIFS(AD$179:AD$189,$C$179:$C$189,$C251,$D$179:$D$189,$D251)*
SUMIFS(AD$193:AD$203,$C$193:$C$203,$C251,$D$193:$D$203,$D251)*
SUMPRODUCT($D$147:$N$152*($D$146:$N$146=$E$206)*($D$145:$N$145=$D251)*($C$147:$C$152=$B251))
)
)</f>
        <v>1893.7388153082227</v>
      </c>
    </row>
    <row r="252" spans="1:30" x14ac:dyDescent="0.2">
      <c r="A252" s="15">
        <f>1</f>
        <v>1</v>
      </c>
      <c r="B252" s="6" t="s">
        <v>47</v>
      </c>
      <c r="C252" s="6" t="s">
        <v>35</v>
      </c>
      <c r="D252" s="6" t="s">
        <v>124</v>
      </c>
      <c r="E252" s="99" cm="1">
        <f t="array" ref="E252">$A252 * $E$108 * (
(
SUMIFS(E$179:E$189,$C$179:$C$189,$C252,$D$179:$D$189,$D252)*
SUMIFS(E$193:E$203,$C$193:$C$203,$C252,$D$193:$D$203,$D252)*
SUMPRODUCT($D$147:$N$152*($D$146:$N$146=$E$207)*($D$145:$N$145=$D252)*($C$147:$C$152=$B252))
) -
(
SUMIFS(E$179:E$189,$C$179:$C$189,$C252,$D$179:$D$189,$D252)*
SUMIFS(E$193:E$203,$C$193:$C$203,$C252,$D$193:$D$203,$D252)*
SUMPRODUCT($D$147:$N$152*($D$146:$N$146=$E$206)*($D$145:$N$145=$D252)*($C$147:$C$152=$B252))
)
)</f>
        <v>0</v>
      </c>
      <c r="F252" s="99" cm="1">
        <f t="array" ref="F252">$A252 * $E$108 * (
(
SUMIFS(F$179:F$189,$C$179:$C$189,$C252,$D$179:$D$189,$D252)*
SUMIFS(F$193:F$203,$C$193:$C$203,$C252,$D$193:$D$203,$D252)*
SUMPRODUCT($D$147:$N$152*($D$146:$N$146=$E$207)*($D$145:$N$145=$D252)*($C$147:$C$152=$B252))
) -
(
SUMIFS(F$179:F$189,$C$179:$C$189,$C252,$D$179:$D$189,$D252)*
SUMIFS(F$193:F$203,$C$193:$C$203,$C252,$D$193:$D$203,$D252)*
SUMPRODUCT($D$147:$N$152*($D$146:$N$146=$E$206)*($D$145:$N$145=$D252)*($C$147:$C$152=$B252))
)
)</f>
        <v>0</v>
      </c>
      <c r="G252" s="99" cm="1">
        <f t="array" ref="G252">$A252 * $E$108 * (
(
SUMIFS(G$179:G$189,$C$179:$C$189,$C252,$D$179:$D$189,$D252)*
SUMIFS(G$193:G$203,$C$193:$C$203,$C252,$D$193:$D$203,$D252)*
SUMPRODUCT($D$147:$N$152*($D$146:$N$146=$E$207)*($D$145:$N$145=$D252)*($C$147:$C$152=$B252))
) -
(
SUMIFS(G$179:G$189,$C$179:$C$189,$C252,$D$179:$D$189,$D252)*
SUMIFS(G$193:G$203,$C$193:$C$203,$C252,$D$193:$D$203,$D252)*
SUMPRODUCT($D$147:$N$152*($D$146:$N$146=$E$206)*($D$145:$N$145=$D252)*($C$147:$C$152=$B252))
)
)</f>
        <v>632.10304439926153</v>
      </c>
      <c r="H252" s="99" cm="1">
        <f t="array" ref="H252">$A252 * $E$108 * (
(
SUMIFS(H$179:H$189,$C$179:$C$189,$C252,$D$179:$D$189,$D252)*
SUMIFS(H$193:H$203,$C$193:$C$203,$C252,$D$193:$D$203,$D252)*
SUMPRODUCT($D$147:$N$152*($D$146:$N$146=$E$207)*($D$145:$N$145=$D252)*($C$147:$C$152=$B252))
) -
(
SUMIFS(H$179:H$189,$C$179:$C$189,$C252,$D$179:$D$189,$D252)*
SUMIFS(H$193:H$203,$C$193:$C$203,$C252,$D$193:$D$203,$D252)*
SUMPRODUCT($D$147:$N$152*($D$146:$N$146=$E$206)*($D$145:$N$145=$D252)*($C$147:$C$152=$B252))
)
)</f>
        <v>1264.2060887985231</v>
      </c>
      <c r="I252" s="99" cm="1">
        <f t="array" ref="I252">$A252 * $E$108 * (
(
SUMIFS(I$179:I$189,$C$179:$C$189,$C252,$D$179:$D$189,$D252)*
SUMIFS(I$193:I$203,$C$193:$C$203,$C252,$D$193:$D$203,$D252)*
SUMPRODUCT($D$147:$N$152*($D$146:$N$146=$E$207)*($D$145:$N$145=$D252)*($C$147:$C$152=$B252))
) -
(
SUMIFS(I$179:I$189,$C$179:$C$189,$C252,$D$179:$D$189,$D252)*
SUMIFS(I$193:I$203,$C$193:$C$203,$C252,$D$193:$D$203,$D252)*
SUMPRODUCT($D$147:$N$152*($D$146:$N$146=$E$206)*($D$145:$N$145=$D252)*($C$147:$C$152=$B252))
)
)</f>
        <v>1896.3091331977851</v>
      </c>
      <c r="J252" s="99" cm="1">
        <f t="array" ref="J252">$A252 * $E$108 * (
(
SUMIFS(J$179:J$189,$C$179:$C$189,$C252,$D$179:$D$189,$D252)*
SUMIFS(J$193:J$203,$C$193:$C$203,$C252,$D$193:$D$203,$D252)*
SUMPRODUCT($D$147:$N$152*($D$146:$N$146=$E$207)*($D$145:$N$145=$D252)*($C$147:$C$152=$B252))
) -
(
SUMIFS(J$179:J$189,$C$179:$C$189,$C252,$D$179:$D$189,$D252)*
SUMIFS(J$193:J$203,$C$193:$C$203,$C252,$D$193:$D$203,$D252)*
SUMPRODUCT($D$147:$N$152*($D$146:$N$146=$E$206)*($D$145:$N$145=$D252)*($C$147:$C$152=$B252))
)
)</f>
        <v>2528.4121775970461</v>
      </c>
      <c r="K252" s="99" cm="1">
        <f t="array" ref="K252">$A252 * $E$108 * (
(
SUMIFS(K$179:K$189,$C$179:$C$189,$C252,$D$179:$D$189,$D252)*
SUMIFS(K$193:K$203,$C$193:$C$203,$C252,$D$193:$D$203,$D252)*
SUMPRODUCT($D$147:$N$152*($D$146:$N$146=$E$207)*($D$145:$N$145=$D252)*($C$147:$C$152=$B252))
) -
(
SUMIFS(K$179:K$189,$C$179:$C$189,$C252,$D$179:$D$189,$D252)*
SUMIFS(K$193:K$203,$C$193:$C$203,$C252,$D$193:$D$203,$D252)*
SUMPRODUCT($D$147:$N$152*($D$146:$N$146=$E$206)*($D$145:$N$145=$D252)*($C$147:$C$152=$B252))
)
)</f>
        <v>3160.5152219963074</v>
      </c>
      <c r="L252" s="99" cm="1">
        <f t="array" ref="L252">$A252 * $E$108 * (
(
SUMIFS(L$179:L$189,$C$179:$C$189,$C252,$D$179:$D$189,$D252)*
SUMIFS(L$193:L$203,$C$193:$C$203,$C252,$D$193:$D$203,$D252)*
SUMPRODUCT($D$147:$N$152*($D$146:$N$146=$E$207)*($D$145:$N$145=$D252)*($C$147:$C$152=$B252))
) -
(
SUMIFS(L$179:L$189,$C$179:$C$189,$C252,$D$179:$D$189,$D252)*
SUMIFS(L$193:L$203,$C$193:$C$203,$C252,$D$193:$D$203,$D252)*
SUMPRODUCT($D$147:$N$152*($D$146:$N$146=$E$206)*($D$145:$N$145=$D252)*($C$147:$C$152=$B252))
)
)</f>
        <v>3160.5152219963074</v>
      </c>
      <c r="M252" s="99" cm="1">
        <f t="array" ref="M252">$A252 * $E$108 * (
(
SUMIFS(M$179:M$189,$C$179:$C$189,$C252,$D$179:$D$189,$D252)*
SUMIFS(M$193:M$203,$C$193:$C$203,$C252,$D$193:$D$203,$D252)*
SUMPRODUCT($D$147:$N$152*($D$146:$N$146=$E$207)*($D$145:$N$145=$D252)*($C$147:$C$152=$B252))
) -
(
SUMIFS(M$179:M$189,$C$179:$C$189,$C252,$D$179:$D$189,$D252)*
SUMIFS(M$193:M$203,$C$193:$C$203,$C252,$D$193:$D$203,$D252)*
SUMPRODUCT($D$147:$N$152*($D$146:$N$146=$E$206)*($D$145:$N$145=$D252)*($C$147:$C$152=$B252))
)
)</f>
        <v>3160.5152219963074</v>
      </c>
      <c r="N252" s="99" cm="1">
        <f t="array" ref="N252">$A252 * $E$108 * (
(
SUMIFS(N$179:N$189,$C$179:$C$189,$C252,$D$179:$D$189,$D252)*
SUMIFS(N$193:N$203,$C$193:$C$203,$C252,$D$193:$D$203,$D252)*
SUMPRODUCT($D$147:$N$152*($D$146:$N$146=$E$207)*($D$145:$N$145=$D252)*($C$147:$C$152=$B252))
) -
(
SUMIFS(N$179:N$189,$C$179:$C$189,$C252,$D$179:$D$189,$D252)*
SUMIFS(N$193:N$203,$C$193:$C$203,$C252,$D$193:$D$203,$D252)*
SUMPRODUCT($D$147:$N$152*($D$146:$N$146=$E$206)*($D$145:$N$145=$D252)*($C$147:$C$152=$B252))
)
)</f>
        <v>3160.5152219963074</v>
      </c>
      <c r="O252" s="99" cm="1">
        <f t="array" ref="O252">$A252 * $E$108 * (
(
SUMIFS(O$179:O$189,$C$179:$C$189,$C252,$D$179:$D$189,$D252)*
SUMIFS(O$193:O$203,$C$193:$C$203,$C252,$D$193:$D$203,$D252)*
SUMPRODUCT($D$147:$N$152*($D$146:$N$146=$E$207)*($D$145:$N$145=$D252)*($C$147:$C$152=$B252))
) -
(
SUMIFS(O$179:O$189,$C$179:$C$189,$C252,$D$179:$D$189,$D252)*
SUMIFS(O$193:O$203,$C$193:$C$203,$C252,$D$193:$D$203,$D252)*
SUMPRODUCT($D$147:$N$152*($D$146:$N$146=$E$206)*($D$145:$N$145=$D252)*($C$147:$C$152=$B252))
)
)</f>
        <v>3160.5152219963074</v>
      </c>
      <c r="P252" s="99" cm="1">
        <f t="array" ref="P252">$A252 * $E$108 * (
(
SUMIFS(P$179:P$189,$C$179:$C$189,$C252,$D$179:$D$189,$D252)*
SUMIFS(P$193:P$203,$C$193:$C$203,$C252,$D$193:$D$203,$D252)*
SUMPRODUCT($D$147:$N$152*($D$146:$N$146=$E$207)*($D$145:$N$145=$D252)*($C$147:$C$152=$B252))
) -
(
SUMIFS(P$179:P$189,$C$179:$C$189,$C252,$D$179:$D$189,$D252)*
SUMIFS(P$193:P$203,$C$193:$C$203,$C252,$D$193:$D$203,$D252)*
SUMPRODUCT($D$147:$N$152*($D$146:$N$146=$E$206)*($D$145:$N$145=$D252)*($C$147:$C$152=$B252))
)
)</f>
        <v>3160.5152219963074</v>
      </c>
      <c r="Q252" s="99" cm="1">
        <f t="array" ref="Q252">$A252 * $E$108 * (
(
SUMIFS(Q$179:Q$189,$C$179:$C$189,$C252,$D$179:$D$189,$D252)*
SUMIFS(Q$193:Q$203,$C$193:$C$203,$C252,$D$193:$D$203,$D252)*
SUMPRODUCT($D$147:$N$152*($D$146:$N$146=$E$207)*($D$145:$N$145=$D252)*($C$147:$C$152=$B252))
) -
(
SUMIFS(Q$179:Q$189,$C$179:$C$189,$C252,$D$179:$D$189,$D252)*
SUMIFS(Q$193:Q$203,$C$193:$C$203,$C252,$D$193:$D$203,$D252)*
SUMPRODUCT($D$147:$N$152*($D$146:$N$146=$E$206)*($D$145:$N$145=$D252)*($C$147:$C$152=$B252))
)
)</f>
        <v>3160.5152219963074</v>
      </c>
      <c r="R252" s="99" cm="1">
        <f t="array" ref="R252">$A252 * $E$108 * (
(
SUMIFS(R$179:R$189,$C$179:$C$189,$C252,$D$179:$D$189,$D252)*
SUMIFS(R$193:R$203,$C$193:$C$203,$C252,$D$193:$D$203,$D252)*
SUMPRODUCT($D$147:$N$152*($D$146:$N$146=$E$207)*($D$145:$N$145=$D252)*($C$147:$C$152=$B252))
) -
(
SUMIFS(R$179:R$189,$C$179:$C$189,$C252,$D$179:$D$189,$D252)*
SUMIFS(R$193:R$203,$C$193:$C$203,$C252,$D$193:$D$203,$D252)*
SUMPRODUCT($D$147:$N$152*($D$146:$N$146=$E$206)*($D$145:$N$145=$D252)*($C$147:$C$152=$B252))
)
)</f>
        <v>3160.5152219963074</v>
      </c>
      <c r="S252" s="99" cm="1">
        <f t="array" ref="S252">$A252 * $E$108 * (
(
SUMIFS(S$179:S$189,$C$179:$C$189,$C252,$D$179:$D$189,$D252)*
SUMIFS(S$193:S$203,$C$193:$C$203,$C252,$D$193:$D$203,$D252)*
SUMPRODUCT($D$147:$N$152*($D$146:$N$146=$E$207)*($D$145:$N$145=$D252)*($C$147:$C$152=$B252))
) -
(
SUMIFS(S$179:S$189,$C$179:$C$189,$C252,$D$179:$D$189,$D252)*
SUMIFS(S$193:S$203,$C$193:$C$203,$C252,$D$193:$D$203,$D252)*
SUMPRODUCT($D$147:$N$152*($D$146:$N$146=$E$206)*($D$145:$N$145=$D252)*($C$147:$C$152=$B252))
)
)</f>
        <v>3160.5152219963074</v>
      </c>
      <c r="T252" s="99" cm="1">
        <f t="array" ref="T252">$A252 * $E$108 * (
(
SUMIFS(T$179:T$189,$C$179:$C$189,$C252,$D$179:$D$189,$D252)*
SUMIFS(T$193:T$203,$C$193:$C$203,$C252,$D$193:$D$203,$D252)*
SUMPRODUCT($D$147:$N$152*($D$146:$N$146=$E$207)*($D$145:$N$145=$D252)*($C$147:$C$152=$B252))
) -
(
SUMIFS(T$179:T$189,$C$179:$C$189,$C252,$D$179:$D$189,$D252)*
SUMIFS(T$193:T$203,$C$193:$C$203,$C252,$D$193:$D$203,$D252)*
SUMPRODUCT($D$147:$N$152*($D$146:$N$146=$E$206)*($D$145:$N$145=$D252)*($C$147:$C$152=$B252))
)
)</f>
        <v>3160.5152219963074</v>
      </c>
      <c r="U252" s="99" cm="1">
        <f t="array" ref="U252">$A252 * $E$108 * (
(
SUMIFS(U$179:U$189,$C$179:$C$189,$C252,$D$179:$D$189,$D252)*
SUMIFS(U$193:U$203,$C$193:$C$203,$C252,$D$193:$D$203,$D252)*
SUMPRODUCT($D$147:$N$152*($D$146:$N$146=$E$207)*($D$145:$N$145=$D252)*($C$147:$C$152=$B252))
) -
(
SUMIFS(U$179:U$189,$C$179:$C$189,$C252,$D$179:$D$189,$D252)*
SUMIFS(U$193:U$203,$C$193:$C$203,$C252,$D$193:$D$203,$D252)*
SUMPRODUCT($D$147:$N$152*($D$146:$N$146=$E$206)*($D$145:$N$145=$D252)*($C$147:$C$152=$B252))
)
)</f>
        <v>3160.5152219963074</v>
      </c>
      <c r="V252" s="99" cm="1">
        <f t="array" ref="V252">$A252 * $E$108 * (
(
SUMIFS(V$179:V$189,$C$179:$C$189,$C252,$D$179:$D$189,$D252)*
SUMIFS(V$193:V$203,$C$193:$C$203,$C252,$D$193:$D$203,$D252)*
SUMPRODUCT($D$147:$N$152*($D$146:$N$146=$E$207)*($D$145:$N$145=$D252)*($C$147:$C$152=$B252))
) -
(
SUMIFS(V$179:V$189,$C$179:$C$189,$C252,$D$179:$D$189,$D252)*
SUMIFS(V$193:V$203,$C$193:$C$203,$C252,$D$193:$D$203,$D252)*
SUMPRODUCT($D$147:$N$152*($D$146:$N$146=$E$206)*($D$145:$N$145=$D252)*($C$147:$C$152=$B252))
)
)</f>
        <v>3160.5152219963074</v>
      </c>
      <c r="W252" s="99" cm="1">
        <f t="array" ref="W252">$A252 * $E$108 * (
(
SUMIFS(W$179:W$189,$C$179:$C$189,$C252,$D$179:$D$189,$D252)*
SUMIFS(W$193:W$203,$C$193:$C$203,$C252,$D$193:$D$203,$D252)*
SUMPRODUCT($D$147:$N$152*($D$146:$N$146=$E$207)*($D$145:$N$145=$D252)*($C$147:$C$152=$B252))
) -
(
SUMIFS(W$179:W$189,$C$179:$C$189,$C252,$D$179:$D$189,$D252)*
SUMIFS(W$193:W$203,$C$193:$C$203,$C252,$D$193:$D$203,$D252)*
SUMPRODUCT($D$147:$N$152*($D$146:$N$146=$E$206)*($D$145:$N$145=$D252)*($C$147:$C$152=$B252))
)
)</f>
        <v>3160.5152219963074</v>
      </c>
      <c r="X252" s="99" cm="1">
        <f t="array" ref="X252">$A252 * $E$108 * (
(
SUMIFS(X$179:X$189,$C$179:$C$189,$C252,$D$179:$D$189,$D252)*
SUMIFS(X$193:X$203,$C$193:$C$203,$C252,$D$193:$D$203,$D252)*
SUMPRODUCT($D$147:$N$152*($D$146:$N$146=$E$207)*($D$145:$N$145=$D252)*($C$147:$C$152=$B252))
) -
(
SUMIFS(X$179:X$189,$C$179:$C$189,$C252,$D$179:$D$189,$D252)*
SUMIFS(X$193:X$203,$C$193:$C$203,$C252,$D$193:$D$203,$D252)*
SUMPRODUCT($D$147:$N$152*($D$146:$N$146=$E$206)*($D$145:$N$145=$D252)*($C$147:$C$152=$B252))
)
)</f>
        <v>3160.5152219963074</v>
      </c>
      <c r="Y252" s="99" cm="1">
        <f t="array" ref="Y252">$A252 * $E$108 * (
(
SUMIFS(Y$179:Y$189,$C$179:$C$189,$C252,$D$179:$D$189,$D252)*
SUMIFS(Y$193:Y$203,$C$193:$C$203,$C252,$D$193:$D$203,$D252)*
SUMPRODUCT($D$147:$N$152*($D$146:$N$146=$E$207)*($D$145:$N$145=$D252)*($C$147:$C$152=$B252))
) -
(
SUMIFS(Y$179:Y$189,$C$179:$C$189,$C252,$D$179:$D$189,$D252)*
SUMIFS(Y$193:Y$203,$C$193:$C$203,$C252,$D$193:$D$203,$D252)*
SUMPRODUCT($D$147:$N$152*($D$146:$N$146=$E$206)*($D$145:$N$145=$D252)*($C$147:$C$152=$B252))
)
)</f>
        <v>3160.5152219963074</v>
      </c>
      <c r="Z252" s="99" cm="1">
        <f t="array" ref="Z252">$A252 * $E$108 * (
(
SUMIFS(Z$179:Z$189,$C$179:$C$189,$C252,$D$179:$D$189,$D252)*
SUMIFS(Z$193:Z$203,$C$193:$C$203,$C252,$D$193:$D$203,$D252)*
SUMPRODUCT($D$147:$N$152*($D$146:$N$146=$E$207)*($D$145:$N$145=$D252)*($C$147:$C$152=$B252))
) -
(
SUMIFS(Z$179:Z$189,$C$179:$C$189,$C252,$D$179:$D$189,$D252)*
SUMIFS(Z$193:Z$203,$C$193:$C$203,$C252,$D$193:$D$203,$D252)*
SUMPRODUCT($D$147:$N$152*($D$146:$N$146=$E$206)*($D$145:$N$145=$D252)*($C$147:$C$152=$B252))
)
)</f>
        <v>3160.5152219963074</v>
      </c>
      <c r="AA252" s="99" cm="1">
        <f t="array" ref="AA252">$A252 * $E$108 * (
(
SUMIFS(AA$179:AA$189,$C$179:$C$189,$C252,$D$179:$D$189,$D252)*
SUMIFS(AA$193:AA$203,$C$193:$C$203,$C252,$D$193:$D$203,$D252)*
SUMPRODUCT($D$147:$N$152*($D$146:$N$146=$E$207)*($D$145:$N$145=$D252)*($C$147:$C$152=$B252))
) -
(
SUMIFS(AA$179:AA$189,$C$179:$C$189,$C252,$D$179:$D$189,$D252)*
SUMIFS(AA$193:AA$203,$C$193:$C$203,$C252,$D$193:$D$203,$D252)*
SUMPRODUCT($D$147:$N$152*($D$146:$N$146=$E$206)*($D$145:$N$145=$D252)*($C$147:$C$152=$B252))
)
)</f>
        <v>3160.5152219963074</v>
      </c>
      <c r="AB252" s="99" cm="1">
        <f t="array" ref="AB252">$A252 * $E$108 * (
(
SUMIFS(AB$179:AB$189,$C$179:$C$189,$C252,$D$179:$D$189,$D252)*
SUMIFS(AB$193:AB$203,$C$193:$C$203,$C252,$D$193:$D$203,$D252)*
SUMPRODUCT($D$147:$N$152*($D$146:$N$146=$E$207)*($D$145:$N$145=$D252)*($C$147:$C$152=$B252))
) -
(
SUMIFS(AB$179:AB$189,$C$179:$C$189,$C252,$D$179:$D$189,$D252)*
SUMIFS(AB$193:AB$203,$C$193:$C$203,$C252,$D$193:$D$203,$D252)*
SUMPRODUCT($D$147:$N$152*($D$146:$N$146=$E$206)*($D$145:$N$145=$D252)*($C$147:$C$152=$B252))
)
)</f>
        <v>3160.5152219963074</v>
      </c>
      <c r="AC252" s="99" cm="1">
        <f t="array" ref="AC252">$A252 * $E$108 * (
(
SUMIFS(AC$179:AC$189,$C$179:$C$189,$C252,$D$179:$D$189,$D252)*
SUMIFS(AC$193:AC$203,$C$193:$C$203,$C252,$D$193:$D$203,$D252)*
SUMPRODUCT($D$147:$N$152*($D$146:$N$146=$E$207)*($D$145:$N$145=$D252)*($C$147:$C$152=$B252))
) -
(
SUMIFS(AC$179:AC$189,$C$179:$C$189,$C252,$D$179:$D$189,$D252)*
SUMIFS(AC$193:AC$203,$C$193:$C$203,$C252,$D$193:$D$203,$D252)*
SUMPRODUCT($D$147:$N$152*($D$146:$N$146=$E$206)*($D$145:$N$145=$D252)*($C$147:$C$152=$B252))
)
)</f>
        <v>3160.5152219963074</v>
      </c>
      <c r="AD252" s="99" cm="1">
        <f t="array" ref="AD252">$A252 * $E$108 * (
(
SUMIFS(AD$179:AD$189,$C$179:$C$189,$C252,$D$179:$D$189,$D252)*
SUMIFS(AD$193:AD$203,$C$193:$C$203,$C252,$D$193:$D$203,$D252)*
SUMPRODUCT($D$147:$N$152*($D$146:$N$146=$E$207)*($D$145:$N$145=$D252)*($C$147:$C$152=$B252))
) -
(
SUMIFS(AD$179:AD$189,$C$179:$C$189,$C252,$D$179:$D$189,$D252)*
SUMIFS(AD$193:AD$203,$C$193:$C$203,$C252,$D$193:$D$203,$D252)*
SUMPRODUCT($D$147:$N$152*($D$146:$N$146=$E$206)*($D$145:$N$145=$D252)*($C$147:$C$152=$B252))
)
)</f>
        <v>3160.5152219963074</v>
      </c>
    </row>
    <row r="253" spans="1:30" x14ac:dyDescent="0.2">
      <c r="A253" s="15">
        <f>1</f>
        <v>1</v>
      </c>
      <c r="B253" s="6" t="s">
        <v>48</v>
      </c>
      <c r="C253" s="6" t="s">
        <v>35</v>
      </c>
      <c r="D253" s="6" t="s">
        <v>124</v>
      </c>
      <c r="E253" s="99" cm="1">
        <f t="array" ref="E253">$A253 * $E$108 * (
(
SUMIFS(E$179:E$189,$C$179:$C$189,$C253,$D$179:$D$189,$D253)*
SUMIFS(E$193:E$203,$C$193:$C$203,$C253,$D$193:$D$203,$D253)*
SUMPRODUCT($D$147:$N$152*($D$146:$N$146=$E$207)*($D$145:$N$145=$D253)*($C$147:$C$152=$B253))
) -
(
SUMIFS(E$179:E$189,$C$179:$C$189,$C253,$D$179:$D$189,$D253)*
SUMIFS(E$193:E$203,$C$193:$C$203,$C253,$D$193:$D$203,$D253)*
SUMPRODUCT($D$147:$N$152*($D$146:$N$146=$E$206)*($D$145:$N$145=$D253)*($C$147:$C$152=$B253))
)
)</f>
        <v>0</v>
      </c>
      <c r="F253" s="99" cm="1">
        <f t="array" ref="F253">$A253 * $E$108 * (
(
SUMIFS(F$179:F$189,$C$179:$C$189,$C253,$D$179:$D$189,$D253)*
SUMIFS(F$193:F$203,$C$193:$C$203,$C253,$D$193:$D$203,$D253)*
SUMPRODUCT($D$147:$N$152*($D$146:$N$146=$E$207)*($D$145:$N$145=$D253)*($C$147:$C$152=$B253))
) -
(
SUMIFS(F$179:F$189,$C$179:$C$189,$C253,$D$179:$D$189,$D253)*
SUMIFS(F$193:F$203,$C$193:$C$203,$C253,$D$193:$D$203,$D253)*
SUMPRODUCT($D$147:$N$152*($D$146:$N$146=$E$206)*($D$145:$N$145=$D253)*($C$147:$C$152=$B253))
)
)</f>
        <v>0</v>
      </c>
      <c r="G253" s="99" cm="1">
        <f t="array" ref="G253">$A253 * $E$108 * (
(
SUMIFS(G$179:G$189,$C$179:$C$189,$C253,$D$179:$D$189,$D253)*
SUMIFS(G$193:G$203,$C$193:$C$203,$C253,$D$193:$D$203,$D253)*
SUMPRODUCT($D$147:$N$152*($D$146:$N$146=$E$207)*($D$145:$N$145=$D253)*($C$147:$C$152=$B253))
) -
(
SUMIFS(G$179:G$189,$C$179:$C$189,$C253,$D$179:$D$189,$D253)*
SUMIFS(G$193:G$203,$C$193:$C$203,$C253,$D$193:$D$203,$D253)*
SUMPRODUCT($D$147:$N$152*($D$146:$N$146=$E$206)*($D$145:$N$145=$D253)*($C$147:$C$152=$B253))
)
)</f>
        <v>5.864008391291498</v>
      </c>
      <c r="H253" s="99" cm="1">
        <f t="array" ref="H253">$A253 * $E$108 * (
(
SUMIFS(H$179:H$189,$C$179:$C$189,$C253,$D$179:$D$189,$D253)*
SUMIFS(H$193:H$203,$C$193:$C$203,$C253,$D$193:$D$203,$D253)*
SUMPRODUCT($D$147:$N$152*($D$146:$N$146=$E$207)*($D$145:$N$145=$D253)*($C$147:$C$152=$B253))
) -
(
SUMIFS(H$179:H$189,$C$179:$C$189,$C253,$D$179:$D$189,$D253)*
SUMIFS(H$193:H$203,$C$193:$C$203,$C253,$D$193:$D$203,$D253)*
SUMPRODUCT($D$147:$N$152*($D$146:$N$146=$E$206)*($D$145:$N$145=$D253)*($C$147:$C$152=$B253))
)
)</f>
        <v>11.728016782582996</v>
      </c>
      <c r="I253" s="99" cm="1">
        <f t="array" ref="I253">$A253 * $E$108 * (
(
SUMIFS(I$179:I$189,$C$179:$C$189,$C253,$D$179:$D$189,$D253)*
SUMIFS(I$193:I$203,$C$193:$C$203,$C253,$D$193:$D$203,$D253)*
SUMPRODUCT($D$147:$N$152*($D$146:$N$146=$E$207)*($D$145:$N$145=$D253)*($C$147:$C$152=$B253))
) -
(
SUMIFS(I$179:I$189,$C$179:$C$189,$C253,$D$179:$D$189,$D253)*
SUMIFS(I$193:I$203,$C$193:$C$203,$C253,$D$193:$D$203,$D253)*
SUMPRODUCT($D$147:$N$152*($D$146:$N$146=$E$206)*($D$145:$N$145=$D253)*($C$147:$C$152=$B253))
)
)</f>
        <v>17.592025173874489</v>
      </c>
      <c r="J253" s="99" cm="1">
        <f t="array" ref="J253">$A253 * $E$108 * (
(
SUMIFS(J$179:J$189,$C$179:$C$189,$C253,$D$179:$D$189,$D253)*
SUMIFS(J$193:J$203,$C$193:$C$203,$C253,$D$193:$D$203,$D253)*
SUMPRODUCT($D$147:$N$152*($D$146:$N$146=$E$207)*($D$145:$N$145=$D253)*($C$147:$C$152=$B253))
) -
(
SUMIFS(J$179:J$189,$C$179:$C$189,$C253,$D$179:$D$189,$D253)*
SUMIFS(J$193:J$203,$C$193:$C$203,$C253,$D$193:$D$203,$D253)*
SUMPRODUCT($D$147:$N$152*($D$146:$N$146=$E$206)*($D$145:$N$145=$D253)*($C$147:$C$152=$B253))
)
)</f>
        <v>23.456033565165992</v>
      </c>
      <c r="K253" s="99" cm="1">
        <f t="array" ref="K253">$A253 * $E$108 * (
(
SUMIFS(K$179:K$189,$C$179:$C$189,$C253,$D$179:$D$189,$D253)*
SUMIFS(K$193:K$203,$C$193:$C$203,$C253,$D$193:$D$203,$D253)*
SUMPRODUCT($D$147:$N$152*($D$146:$N$146=$E$207)*($D$145:$N$145=$D253)*($C$147:$C$152=$B253))
) -
(
SUMIFS(K$179:K$189,$C$179:$C$189,$C253,$D$179:$D$189,$D253)*
SUMIFS(K$193:K$203,$C$193:$C$203,$C253,$D$193:$D$203,$D253)*
SUMPRODUCT($D$147:$N$152*($D$146:$N$146=$E$206)*($D$145:$N$145=$D253)*($C$147:$C$152=$B253))
)
)</f>
        <v>29.320041956457473</v>
      </c>
      <c r="L253" s="99" cm="1">
        <f t="array" ref="L253">$A253 * $E$108 * (
(
SUMIFS(L$179:L$189,$C$179:$C$189,$C253,$D$179:$D$189,$D253)*
SUMIFS(L$193:L$203,$C$193:$C$203,$C253,$D$193:$D$203,$D253)*
SUMPRODUCT($D$147:$N$152*($D$146:$N$146=$E$207)*($D$145:$N$145=$D253)*($C$147:$C$152=$B253))
) -
(
SUMIFS(L$179:L$189,$C$179:$C$189,$C253,$D$179:$D$189,$D253)*
SUMIFS(L$193:L$203,$C$193:$C$203,$C253,$D$193:$D$203,$D253)*
SUMPRODUCT($D$147:$N$152*($D$146:$N$146=$E$206)*($D$145:$N$145=$D253)*($C$147:$C$152=$B253))
)
)</f>
        <v>29.320041956457473</v>
      </c>
      <c r="M253" s="99" cm="1">
        <f t="array" ref="M253">$A253 * $E$108 * (
(
SUMIFS(M$179:M$189,$C$179:$C$189,$C253,$D$179:$D$189,$D253)*
SUMIFS(M$193:M$203,$C$193:$C$203,$C253,$D$193:$D$203,$D253)*
SUMPRODUCT($D$147:$N$152*($D$146:$N$146=$E$207)*($D$145:$N$145=$D253)*($C$147:$C$152=$B253))
) -
(
SUMIFS(M$179:M$189,$C$179:$C$189,$C253,$D$179:$D$189,$D253)*
SUMIFS(M$193:M$203,$C$193:$C$203,$C253,$D$193:$D$203,$D253)*
SUMPRODUCT($D$147:$N$152*($D$146:$N$146=$E$206)*($D$145:$N$145=$D253)*($C$147:$C$152=$B253))
)
)</f>
        <v>29.320041956457473</v>
      </c>
      <c r="N253" s="99" cm="1">
        <f t="array" ref="N253">$A253 * $E$108 * (
(
SUMIFS(N$179:N$189,$C$179:$C$189,$C253,$D$179:$D$189,$D253)*
SUMIFS(N$193:N$203,$C$193:$C$203,$C253,$D$193:$D$203,$D253)*
SUMPRODUCT($D$147:$N$152*($D$146:$N$146=$E$207)*($D$145:$N$145=$D253)*($C$147:$C$152=$B253))
) -
(
SUMIFS(N$179:N$189,$C$179:$C$189,$C253,$D$179:$D$189,$D253)*
SUMIFS(N$193:N$203,$C$193:$C$203,$C253,$D$193:$D$203,$D253)*
SUMPRODUCT($D$147:$N$152*($D$146:$N$146=$E$206)*($D$145:$N$145=$D253)*($C$147:$C$152=$B253))
)
)</f>
        <v>29.320041956457473</v>
      </c>
      <c r="O253" s="99" cm="1">
        <f t="array" ref="O253">$A253 * $E$108 * (
(
SUMIFS(O$179:O$189,$C$179:$C$189,$C253,$D$179:$D$189,$D253)*
SUMIFS(O$193:O$203,$C$193:$C$203,$C253,$D$193:$D$203,$D253)*
SUMPRODUCT($D$147:$N$152*($D$146:$N$146=$E$207)*($D$145:$N$145=$D253)*($C$147:$C$152=$B253))
) -
(
SUMIFS(O$179:O$189,$C$179:$C$189,$C253,$D$179:$D$189,$D253)*
SUMIFS(O$193:O$203,$C$193:$C$203,$C253,$D$193:$D$203,$D253)*
SUMPRODUCT($D$147:$N$152*($D$146:$N$146=$E$206)*($D$145:$N$145=$D253)*($C$147:$C$152=$B253))
)
)</f>
        <v>29.320041956457473</v>
      </c>
      <c r="P253" s="99" cm="1">
        <f t="array" ref="P253">$A253 * $E$108 * (
(
SUMIFS(P$179:P$189,$C$179:$C$189,$C253,$D$179:$D$189,$D253)*
SUMIFS(P$193:P$203,$C$193:$C$203,$C253,$D$193:$D$203,$D253)*
SUMPRODUCT($D$147:$N$152*($D$146:$N$146=$E$207)*($D$145:$N$145=$D253)*($C$147:$C$152=$B253))
) -
(
SUMIFS(P$179:P$189,$C$179:$C$189,$C253,$D$179:$D$189,$D253)*
SUMIFS(P$193:P$203,$C$193:$C$203,$C253,$D$193:$D$203,$D253)*
SUMPRODUCT($D$147:$N$152*($D$146:$N$146=$E$206)*($D$145:$N$145=$D253)*($C$147:$C$152=$B253))
)
)</f>
        <v>29.320041956457473</v>
      </c>
      <c r="Q253" s="99" cm="1">
        <f t="array" ref="Q253">$A253 * $E$108 * (
(
SUMIFS(Q$179:Q$189,$C$179:$C$189,$C253,$D$179:$D$189,$D253)*
SUMIFS(Q$193:Q$203,$C$193:$C$203,$C253,$D$193:$D$203,$D253)*
SUMPRODUCT($D$147:$N$152*($D$146:$N$146=$E$207)*($D$145:$N$145=$D253)*($C$147:$C$152=$B253))
) -
(
SUMIFS(Q$179:Q$189,$C$179:$C$189,$C253,$D$179:$D$189,$D253)*
SUMIFS(Q$193:Q$203,$C$193:$C$203,$C253,$D$193:$D$203,$D253)*
SUMPRODUCT($D$147:$N$152*($D$146:$N$146=$E$206)*($D$145:$N$145=$D253)*($C$147:$C$152=$B253))
)
)</f>
        <v>29.320041956457473</v>
      </c>
      <c r="R253" s="99" cm="1">
        <f t="array" ref="R253">$A253 * $E$108 * (
(
SUMIFS(R$179:R$189,$C$179:$C$189,$C253,$D$179:$D$189,$D253)*
SUMIFS(R$193:R$203,$C$193:$C$203,$C253,$D$193:$D$203,$D253)*
SUMPRODUCT($D$147:$N$152*($D$146:$N$146=$E$207)*($D$145:$N$145=$D253)*($C$147:$C$152=$B253))
) -
(
SUMIFS(R$179:R$189,$C$179:$C$189,$C253,$D$179:$D$189,$D253)*
SUMIFS(R$193:R$203,$C$193:$C$203,$C253,$D$193:$D$203,$D253)*
SUMPRODUCT($D$147:$N$152*($D$146:$N$146=$E$206)*($D$145:$N$145=$D253)*($C$147:$C$152=$B253))
)
)</f>
        <v>29.320041956457473</v>
      </c>
      <c r="S253" s="99" cm="1">
        <f t="array" ref="S253">$A253 * $E$108 * (
(
SUMIFS(S$179:S$189,$C$179:$C$189,$C253,$D$179:$D$189,$D253)*
SUMIFS(S$193:S$203,$C$193:$C$203,$C253,$D$193:$D$203,$D253)*
SUMPRODUCT($D$147:$N$152*($D$146:$N$146=$E$207)*($D$145:$N$145=$D253)*($C$147:$C$152=$B253))
) -
(
SUMIFS(S$179:S$189,$C$179:$C$189,$C253,$D$179:$D$189,$D253)*
SUMIFS(S$193:S$203,$C$193:$C$203,$C253,$D$193:$D$203,$D253)*
SUMPRODUCT($D$147:$N$152*($D$146:$N$146=$E$206)*($D$145:$N$145=$D253)*($C$147:$C$152=$B253))
)
)</f>
        <v>29.320041956457473</v>
      </c>
      <c r="T253" s="99" cm="1">
        <f t="array" ref="T253">$A253 * $E$108 * (
(
SUMIFS(T$179:T$189,$C$179:$C$189,$C253,$D$179:$D$189,$D253)*
SUMIFS(T$193:T$203,$C$193:$C$203,$C253,$D$193:$D$203,$D253)*
SUMPRODUCT($D$147:$N$152*($D$146:$N$146=$E$207)*($D$145:$N$145=$D253)*($C$147:$C$152=$B253))
) -
(
SUMIFS(T$179:T$189,$C$179:$C$189,$C253,$D$179:$D$189,$D253)*
SUMIFS(T$193:T$203,$C$193:$C$203,$C253,$D$193:$D$203,$D253)*
SUMPRODUCT($D$147:$N$152*($D$146:$N$146=$E$206)*($D$145:$N$145=$D253)*($C$147:$C$152=$B253))
)
)</f>
        <v>29.320041956457473</v>
      </c>
      <c r="U253" s="99" cm="1">
        <f t="array" ref="U253">$A253 * $E$108 * (
(
SUMIFS(U$179:U$189,$C$179:$C$189,$C253,$D$179:$D$189,$D253)*
SUMIFS(U$193:U$203,$C$193:$C$203,$C253,$D$193:$D$203,$D253)*
SUMPRODUCT($D$147:$N$152*($D$146:$N$146=$E$207)*($D$145:$N$145=$D253)*($C$147:$C$152=$B253))
) -
(
SUMIFS(U$179:U$189,$C$179:$C$189,$C253,$D$179:$D$189,$D253)*
SUMIFS(U$193:U$203,$C$193:$C$203,$C253,$D$193:$D$203,$D253)*
SUMPRODUCT($D$147:$N$152*($D$146:$N$146=$E$206)*($D$145:$N$145=$D253)*($C$147:$C$152=$B253))
)
)</f>
        <v>29.320041956457473</v>
      </c>
      <c r="V253" s="99" cm="1">
        <f t="array" ref="V253">$A253 * $E$108 * (
(
SUMIFS(V$179:V$189,$C$179:$C$189,$C253,$D$179:$D$189,$D253)*
SUMIFS(V$193:V$203,$C$193:$C$203,$C253,$D$193:$D$203,$D253)*
SUMPRODUCT($D$147:$N$152*($D$146:$N$146=$E$207)*($D$145:$N$145=$D253)*($C$147:$C$152=$B253))
) -
(
SUMIFS(V$179:V$189,$C$179:$C$189,$C253,$D$179:$D$189,$D253)*
SUMIFS(V$193:V$203,$C$193:$C$203,$C253,$D$193:$D$203,$D253)*
SUMPRODUCT($D$147:$N$152*($D$146:$N$146=$E$206)*($D$145:$N$145=$D253)*($C$147:$C$152=$B253))
)
)</f>
        <v>29.320041956457473</v>
      </c>
      <c r="W253" s="99" cm="1">
        <f t="array" ref="W253">$A253 * $E$108 * (
(
SUMIFS(W$179:W$189,$C$179:$C$189,$C253,$D$179:$D$189,$D253)*
SUMIFS(W$193:W$203,$C$193:$C$203,$C253,$D$193:$D$203,$D253)*
SUMPRODUCT($D$147:$N$152*($D$146:$N$146=$E$207)*($D$145:$N$145=$D253)*($C$147:$C$152=$B253))
) -
(
SUMIFS(W$179:W$189,$C$179:$C$189,$C253,$D$179:$D$189,$D253)*
SUMIFS(W$193:W$203,$C$193:$C$203,$C253,$D$193:$D$203,$D253)*
SUMPRODUCT($D$147:$N$152*($D$146:$N$146=$E$206)*($D$145:$N$145=$D253)*($C$147:$C$152=$B253))
)
)</f>
        <v>29.320041956457473</v>
      </c>
      <c r="X253" s="99" cm="1">
        <f t="array" ref="X253">$A253 * $E$108 * (
(
SUMIFS(X$179:X$189,$C$179:$C$189,$C253,$D$179:$D$189,$D253)*
SUMIFS(X$193:X$203,$C$193:$C$203,$C253,$D$193:$D$203,$D253)*
SUMPRODUCT($D$147:$N$152*($D$146:$N$146=$E$207)*($D$145:$N$145=$D253)*($C$147:$C$152=$B253))
) -
(
SUMIFS(X$179:X$189,$C$179:$C$189,$C253,$D$179:$D$189,$D253)*
SUMIFS(X$193:X$203,$C$193:$C$203,$C253,$D$193:$D$203,$D253)*
SUMPRODUCT($D$147:$N$152*($D$146:$N$146=$E$206)*($D$145:$N$145=$D253)*($C$147:$C$152=$B253))
)
)</f>
        <v>29.320041956457473</v>
      </c>
      <c r="Y253" s="99" cm="1">
        <f t="array" ref="Y253">$A253 * $E$108 * (
(
SUMIFS(Y$179:Y$189,$C$179:$C$189,$C253,$D$179:$D$189,$D253)*
SUMIFS(Y$193:Y$203,$C$193:$C$203,$C253,$D$193:$D$203,$D253)*
SUMPRODUCT($D$147:$N$152*($D$146:$N$146=$E$207)*($D$145:$N$145=$D253)*($C$147:$C$152=$B253))
) -
(
SUMIFS(Y$179:Y$189,$C$179:$C$189,$C253,$D$179:$D$189,$D253)*
SUMIFS(Y$193:Y$203,$C$193:$C$203,$C253,$D$193:$D$203,$D253)*
SUMPRODUCT($D$147:$N$152*($D$146:$N$146=$E$206)*($D$145:$N$145=$D253)*($C$147:$C$152=$B253))
)
)</f>
        <v>29.320041956457473</v>
      </c>
      <c r="Z253" s="99" cm="1">
        <f t="array" ref="Z253">$A253 * $E$108 * (
(
SUMIFS(Z$179:Z$189,$C$179:$C$189,$C253,$D$179:$D$189,$D253)*
SUMIFS(Z$193:Z$203,$C$193:$C$203,$C253,$D$193:$D$203,$D253)*
SUMPRODUCT($D$147:$N$152*($D$146:$N$146=$E$207)*($D$145:$N$145=$D253)*($C$147:$C$152=$B253))
) -
(
SUMIFS(Z$179:Z$189,$C$179:$C$189,$C253,$D$179:$D$189,$D253)*
SUMIFS(Z$193:Z$203,$C$193:$C$203,$C253,$D$193:$D$203,$D253)*
SUMPRODUCT($D$147:$N$152*($D$146:$N$146=$E$206)*($D$145:$N$145=$D253)*($C$147:$C$152=$B253))
)
)</f>
        <v>29.320041956457473</v>
      </c>
      <c r="AA253" s="99" cm="1">
        <f t="array" ref="AA253">$A253 * $E$108 * (
(
SUMIFS(AA$179:AA$189,$C$179:$C$189,$C253,$D$179:$D$189,$D253)*
SUMIFS(AA$193:AA$203,$C$193:$C$203,$C253,$D$193:$D$203,$D253)*
SUMPRODUCT($D$147:$N$152*($D$146:$N$146=$E$207)*($D$145:$N$145=$D253)*($C$147:$C$152=$B253))
) -
(
SUMIFS(AA$179:AA$189,$C$179:$C$189,$C253,$D$179:$D$189,$D253)*
SUMIFS(AA$193:AA$203,$C$193:$C$203,$C253,$D$193:$D$203,$D253)*
SUMPRODUCT($D$147:$N$152*($D$146:$N$146=$E$206)*($D$145:$N$145=$D253)*($C$147:$C$152=$B253))
)
)</f>
        <v>29.320041956457473</v>
      </c>
      <c r="AB253" s="99" cm="1">
        <f t="array" ref="AB253">$A253 * $E$108 * (
(
SUMIFS(AB$179:AB$189,$C$179:$C$189,$C253,$D$179:$D$189,$D253)*
SUMIFS(AB$193:AB$203,$C$193:$C$203,$C253,$D$193:$D$203,$D253)*
SUMPRODUCT($D$147:$N$152*($D$146:$N$146=$E$207)*($D$145:$N$145=$D253)*($C$147:$C$152=$B253))
) -
(
SUMIFS(AB$179:AB$189,$C$179:$C$189,$C253,$D$179:$D$189,$D253)*
SUMIFS(AB$193:AB$203,$C$193:$C$203,$C253,$D$193:$D$203,$D253)*
SUMPRODUCT($D$147:$N$152*($D$146:$N$146=$E$206)*($D$145:$N$145=$D253)*($C$147:$C$152=$B253))
)
)</f>
        <v>29.320041956457473</v>
      </c>
      <c r="AC253" s="99" cm="1">
        <f t="array" ref="AC253">$A253 * $E$108 * (
(
SUMIFS(AC$179:AC$189,$C$179:$C$189,$C253,$D$179:$D$189,$D253)*
SUMIFS(AC$193:AC$203,$C$193:$C$203,$C253,$D$193:$D$203,$D253)*
SUMPRODUCT($D$147:$N$152*($D$146:$N$146=$E$207)*($D$145:$N$145=$D253)*($C$147:$C$152=$B253))
) -
(
SUMIFS(AC$179:AC$189,$C$179:$C$189,$C253,$D$179:$D$189,$D253)*
SUMIFS(AC$193:AC$203,$C$193:$C$203,$C253,$D$193:$D$203,$D253)*
SUMPRODUCT($D$147:$N$152*($D$146:$N$146=$E$206)*($D$145:$N$145=$D253)*($C$147:$C$152=$B253))
)
)</f>
        <v>29.320041956457473</v>
      </c>
      <c r="AD253" s="99" cm="1">
        <f t="array" ref="AD253">$A253 * $E$108 * (
(
SUMIFS(AD$179:AD$189,$C$179:$C$189,$C253,$D$179:$D$189,$D253)*
SUMIFS(AD$193:AD$203,$C$193:$C$203,$C253,$D$193:$D$203,$D253)*
SUMPRODUCT($D$147:$N$152*($D$146:$N$146=$E$207)*($D$145:$N$145=$D253)*($C$147:$C$152=$B253))
) -
(
SUMIFS(AD$179:AD$189,$C$179:$C$189,$C253,$D$179:$D$189,$D253)*
SUMIFS(AD$193:AD$203,$C$193:$C$203,$C253,$D$193:$D$203,$D253)*
SUMPRODUCT($D$147:$N$152*($D$146:$N$146=$E$206)*($D$145:$N$145=$D253)*($C$147:$C$152=$B253))
)
)</f>
        <v>29.320041956457473</v>
      </c>
    </row>
    <row r="254" spans="1:30" x14ac:dyDescent="0.2">
      <c r="A254" s="15">
        <f>1</f>
        <v>1</v>
      </c>
      <c r="B254" s="6" t="s">
        <v>49</v>
      </c>
      <c r="C254" s="6" t="s">
        <v>35</v>
      </c>
      <c r="D254" s="6" t="s">
        <v>124</v>
      </c>
      <c r="E254" s="99" cm="1">
        <f t="array" ref="E254">$A254 * $E$108 * (
(
SUMIFS(E$179:E$189,$C$179:$C$189,$C254,$D$179:$D$189,$D254)*
SUMIFS(E$193:E$203,$C$193:$C$203,$C254,$D$193:$D$203,$D254)*
SUMPRODUCT($D$147:$N$152*($D$146:$N$146=$E$207)*($D$145:$N$145=$D254)*($C$147:$C$152=$B254))
) -
(
SUMIFS(E$179:E$189,$C$179:$C$189,$C254,$D$179:$D$189,$D254)*
SUMIFS(E$193:E$203,$C$193:$C$203,$C254,$D$193:$D$203,$D254)*
SUMPRODUCT($D$147:$N$152*($D$146:$N$146=$E$206)*($D$145:$N$145=$D254)*($C$147:$C$152=$B254))
)
)</f>
        <v>0</v>
      </c>
      <c r="F254" s="99" cm="1">
        <f t="array" ref="F254">$A254 * $E$108 * (
(
SUMIFS(F$179:F$189,$C$179:$C$189,$C254,$D$179:$D$189,$D254)*
SUMIFS(F$193:F$203,$C$193:$C$203,$C254,$D$193:$D$203,$D254)*
SUMPRODUCT($D$147:$N$152*($D$146:$N$146=$E$207)*($D$145:$N$145=$D254)*($C$147:$C$152=$B254))
) -
(
SUMIFS(F$179:F$189,$C$179:$C$189,$C254,$D$179:$D$189,$D254)*
SUMIFS(F$193:F$203,$C$193:$C$203,$C254,$D$193:$D$203,$D254)*
SUMPRODUCT($D$147:$N$152*($D$146:$N$146=$E$206)*($D$145:$N$145=$D254)*($C$147:$C$152=$B254))
)
)</f>
        <v>0</v>
      </c>
      <c r="G254" s="99" cm="1">
        <f t="array" ref="G254">$A254 * $E$108 * (
(
SUMIFS(G$179:G$189,$C$179:$C$189,$C254,$D$179:$D$189,$D254)*
SUMIFS(G$193:G$203,$C$193:$C$203,$C254,$D$193:$D$203,$D254)*
SUMPRODUCT($D$147:$N$152*($D$146:$N$146=$E$207)*($D$145:$N$145=$D254)*($C$147:$C$152=$B254))
) -
(
SUMIFS(G$179:G$189,$C$179:$C$189,$C254,$D$179:$D$189,$D254)*
SUMIFS(G$193:G$203,$C$193:$C$203,$C254,$D$193:$D$203,$D254)*
SUMPRODUCT($D$147:$N$152*($D$146:$N$146=$E$206)*($D$145:$N$145=$D254)*($C$147:$C$152=$B254))
)
)</f>
        <v>5.3733518532710631</v>
      </c>
      <c r="H254" s="99" cm="1">
        <f t="array" ref="H254">$A254 * $E$108 * (
(
SUMIFS(H$179:H$189,$C$179:$C$189,$C254,$D$179:$D$189,$D254)*
SUMIFS(H$193:H$203,$C$193:$C$203,$C254,$D$193:$D$203,$D254)*
SUMPRODUCT($D$147:$N$152*($D$146:$N$146=$E$207)*($D$145:$N$145=$D254)*($C$147:$C$152=$B254))
) -
(
SUMIFS(H$179:H$189,$C$179:$C$189,$C254,$D$179:$D$189,$D254)*
SUMIFS(H$193:H$203,$C$193:$C$203,$C254,$D$193:$D$203,$D254)*
SUMPRODUCT($D$147:$N$152*($D$146:$N$146=$E$206)*($D$145:$N$145=$D254)*($C$147:$C$152=$B254))
)
)</f>
        <v>10.746703706542126</v>
      </c>
      <c r="I254" s="99" cm="1">
        <f t="array" ref="I254">$A254 * $E$108 * (
(
SUMIFS(I$179:I$189,$C$179:$C$189,$C254,$D$179:$D$189,$D254)*
SUMIFS(I$193:I$203,$C$193:$C$203,$C254,$D$193:$D$203,$D254)*
SUMPRODUCT($D$147:$N$152*($D$146:$N$146=$E$207)*($D$145:$N$145=$D254)*($C$147:$C$152=$B254))
) -
(
SUMIFS(I$179:I$189,$C$179:$C$189,$C254,$D$179:$D$189,$D254)*
SUMIFS(I$193:I$203,$C$193:$C$203,$C254,$D$193:$D$203,$D254)*
SUMPRODUCT($D$147:$N$152*($D$146:$N$146=$E$206)*($D$145:$N$145=$D254)*($C$147:$C$152=$B254))
)
)</f>
        <v>16.120055559813192</v>
      </c>
      <c r="J254" s="99" cm="1">
        <f t="array" ref="J254">$A254 * $E$108 * (
(
SUMIFS(J$179:J$189,$C$179:$C$189,$C254,$D$179:$D$189,$D254)*
SUMIFS(J$193:J$203,$C$193:$C$203,$C254,$D$193:$D$203,$D254)*
SUMPRODUCT($D$147:$N$152*($D$146:$N$146=$E$207)*($D$145:$N$145=$D254)*($C$147:$C$152=$B254))
) -
(
SUMIFS(J$179:J$189,$C$179:$C$189,$C254,$D$179:$D$189,$D254)*
SUMIFS(J$193:J$203,$C$193:$C$203,$C254,$D$193:$D$203,$D254)*
SUMPRODUCT($D$147:$N$152*($D$146:$N$146=$E$206)*($D$145:$N$145=$D254)*($C$147:$C$152=$B254))
)
)</f>
        <v>21.493407413084253</v>
      </c>
      <c r="K254" s="99" cm="1">
        <f t="array" ref="K254">$A254 * $E$108 * (
(
SUMIFS(K$179:K$189,$C$179:$C$189,$C254,$D$179:$D$189,$D254)*
SUMIFS(K$193:K$203,$C$193:$C$203,$C254,$D$193:$D$203,$D254)*
SUMPRODUCT($D$147:$N$152*($D$146:$N$146=$E$207)*($D$145:$N$145=$D254)*($C$147:$C$152=$B254))
) -
(
SUMIFS(K$179:K$189,$C$179:$C$189,$C254,$D$179:$D$189,$D254)*
SUMIFS(K$193:K$203,$C$193:$C$203,$C254,$D$193:$D$203,$D254)*
SUMPRODUCT($D$147:$N$152*($D$146:$N$146=$E$206)*($D$145:$N$145=$D254)*($C$147:$C$152=$B254))
)
)</f>
        <v>26.86675926635532</v>
      </c>
      <c r="L254" s="99" cm="1">
        <f t="array" ref="L254">$A254 * $E$108 * (
(
SUMIFS(L$179:L$189,$C$179:$C$189,$C254,$D$179:$D$189,$D254)*
SUMIFS(L$193:L$203,$C$193:$C$203,$C254,$D$193:$D$203,$D254)*
SUMPRODUCT($D$147:$N$152*($D$146:$N$146=$E$207)*($D$145:$N$145=$D254)*($C$147:$C$152=$B254))
) -
(
SUMIFS(L$179:L$189,$C$179:$C$189,$C254,$D$179:$D$189,$D254)*
SUMIFS(L$193:L$203,$C$193:$C$203,$C254,$D$193:$D$203,$D254)*
SUMPRODUCT($D$147:$N$152*($D$146:$N$146=$E$206)*($D$145:$N$145=$D254)*($C$147:$C$152=$B254))
)
)</f>
        <v>26.86675926635532</v>
      </c>
      <c r="M254" s="99" cm="1">
        <f t="array" ref="M254">$A254 * $E$108 * (
(
SUMIFS(M$179:M$189,$C$179:$C$189,$C254,$D$179:$D$189,$D254)*
SUMIFS(M$193:M$203,$C$193:$C$203,$C254,$D$193:$D$203,$D254)*
SUMPRODUCT($D$147:$N$152*($D$146:$N$146=$E$207)*($D$145:$N$145=$D254)*($C$147:$C$152=$B254))
) -
(
SUMIFS(M$179:M$189,$C$179:$C$189,$C254,$D$179:$D$189,$D254)*
SUMIFS(M$193:M$203,$C$193:$C$203,$C254,$D$193:$D$203,$D254)*
SUMPRODUCT($D$147:$N$152*($D$146:$N$146=$E$206)*($D$145:$N$145=$D254)*($C$147:$C$152=$B254))
)
)</f>
        <v>26.86675926635532</v>
      </c>
      <c r="N254" s="99" cm="1">
        <f t="array" ref="N254">$A254 * $E$108 * (
(
SUMIFS(N$179:N$189,$C$179:$C$189,$C254,$D$179:$D$189,$D254)*
SUMIFS(N$193:N$203,$C$193:$C$203,$C254,$D$193:$D$203,$D254)*
SUMPRODUCT($D$147:$N$152*($D$146:$N$146=$E$207)*($D$145:$N$145=$D254)*($C$147:$C$152=$B254))
) -
(
SUMIFS(N$179:N$189,$C$179:$C$189,$C254,$D$179:$D$189,$D254)*
SUMIFS(N$193:N$203,$C$193:$C$203,$C254,$D$193:$D$203,$D254)*
SUMPRODUCT($D$147:$N$152*($D$146:$N$146=$E$206)*($D$145:$N$145=$D254)*($C$147:$C$152=$B254))
)
)</f>
        <v>26.86675926635532</v>
      </c>
      <c r="O254" s="99" cm="1">
        <f t="array" ref="O254">$A254 * $E$108 * (
(
SUMIFS(O$179:O$189,$C$179:$C$189,$C254,$D$179:$D$189,$D254)*
SUMIFS(O$193:O$203,$C$193:$C$203,$C254,$D$193:$D$203,$D254)*
SUMPRODUCT($D$147:$N$152*($D$146:$N$146=$E$207)*($D$145:$N$145=$D254)*($C$147:$C$152=$B254))
) -
(
SUMIFS(O$179:O$189,$C$179:$C$189,$C254,$D$179:$D$189,$D254)*
SUMIFS(O$193:O$203,$C$193:$C$203,$C254,$D$193:$D$203,$D254)*
SUMPRODUCT($D$147:$N$152*($D$146:$N$146=$E$206)*($D$145:$N$145=$D254)*($C$147:$C$152=$B254))
)
)</f>
        <v>26.86675926635532</v>
      </c>
      <c r="P254" s="99" cm="1">
        <f t="array" ref="P254">$A254 * $E$108 * (
(
SUMIFS(P$179:P$189,$C$179:$C$189,$C254,$D$179:$D$189,$D254)*
SUMIFS(P$193:P$203,$C$193:$C$203,$C254,$D$193:$D$203,$D254)*
SUMPRODUCT($D$147:$N$152*($D$146:$N$146=$E$207)*($D$145:$N$145=$D254)*($C$147:$C$152=$B254))
) -
(
SUMIFS(P$179:P$189,$C$179:$C$189,$C254,$D$179:$D$189,$D254)*
SUMIFS(P$193:P$203,$C$193:$C$203,$C254,$D$193:$D$203,$D254)*
SUMPRODUCT($D$147:$N$152*($D$146:$N$146=$E$206)*($D$145:$N$145=$D254)*($C$147:$C$152=$B254))
)
)</f>
        <v>26.86675926635532</v>
      </c>
      <c r="Q254" s="99" cm="1">
        <f t="array" ref="Q254">$A254 * $E$108 * (
(
SUMIFS(Q$179:Q$189,$C$179:$C$189,$C254,$D$179:$D$189,$D254)*
SUMIFS(Q$193:Q$203,$C$193:$C$203,$C254,$D$193:$D$203,$D254)*
SUMPRODUCT($D$147:$N$152*($D$146:$N$146=$E$207)*($D$145:$N$145=$D254)*($C$147:$C$152=$B254))
) -
(
SUMIFS(Q$179:Q$189,$C$179:$C$189,$C254,$D$179:$D$189,$D254)*
SUMIFS(Q$193:Q$203,$C$193:$C$203,$C254,$D$193:$D$203,$D254)*
SUMPRODUCT($D$147:$N$152*($D$146:$N$146=$E$206)*($D$145:$N$145=$D254)*($C$147:$C$152=$B254))
)
)</f>
        <v>26.86675926635532</v>
      </c>
      <c r="R254" s="99" cm="1">
        <f t="array" ref="R254">$A254 * $E$108 * (
(
SUMIFS(R$179:R$189,$C$179:$C$189,$C254,$D$179:$D$189,$D254)*
SUMIFS(R$193:R$203,$C$193:$C$203,$C254,$D$193:$D$203,$D254)*
SUMPRODUCT($D$147:$N$152*($D$146:$N$146=$E$207)*($D$145:$N$145=$D254)*($C$147:$C$152=$B254))
) -
(
SUMIFS(R$179:R$189,$C$179:$C$189,$C254,$D$179:$D$189,$D254)*
SUMIFS(R$193:R$203,$C$193:$C$203,$C254,$D$193:$D$203,$D254)*
SUMPRODUCT($D$147:$N$152*($D$146:$N$146=$E$206)*($D$145:$N$145=$D254)*($C$147:$C$152=$B254))
)
)</f>
        <v>26.86675926635532</v>
      </c>
      <c r="S254" s="99" cm="1">
        <f t="array" ref="S254">$A254 * $E$108 * (
(
SUMIFS(S$179:S$189,$C$179:$C$189,$C254,$D$179:$D$189,$D254)*
SUMIFS(S$193:S$203,$C$193:$C$203,$C254,$D$193:$D$203,$D254)*
SUMPRODUCT($D$147:$N$152*($D$146:$N$146=$E$207)*($D$145:$N$145=$D254)*($C$147:$C$152=$B254))
) -
(
SUMIFS(S$179:S$189,$C$179:$C$189,$C254,$D$179:$D$189,$D254)*
SUMIFS(S$193:S$203,$C$193:$C$203,$C254,$D$193:$D$203,$D254)*
SUMPRODUCT($D$147:$N$152*($D$146:$N$146=$E$206)*($D$145:$N$145=$D254)*($C$147:$C$152=$B254))
)
)</f>
        <v>26.86675926635532</v>
      </c>
      <c r="T254" s="99" cm="1">
        <f t="array" ref="T254">$A254 * $E$108 * (
(
SUMIFS(T$179:T$189,$C$179:$C$189,$C254,$D$179:$D$189,$D254)*
SUMIFS(T$193:T$203,$C$193:$C$203,$C254,$D$193:$D$203,$D254)*
SUMPRODUCT($D$147:$N$152*($D$146:$N$146=$E$207)*($D$145:$N$145=$D254)*($C$147:$C$152=$B254))
) -
(
SUMIFS(T$179:T$189,$C$179:$C$189,$C254,$D$179:$D$189,$D254)*
SUMIFS(T$193:T$203,$C$193:$C$203,$C254,$D$193:$D$203,$D254)*
SUMPRODUCT($D$147:$N$152*($D$146:$N$146=$E$206)*($D$145:$N$145=$D254)*($C$147:$C$152=$B254))
)
)</f>
        <v>26.86675926635532</v>
      </c>
      <c r="U254" s="99" cm="1">
        <f t="array" ref="U254">$A254 * $E$108 * (
(
SUMIFS(U$179:U$189,$C$179:$C$189,$C254,$D$179:$D$189,$D254)*
SUMIFS(U$193:U$203,$C$193:$C$203,$C254,$D$193:$D$203,$D254)*
SUMPRODUCT($D$147:$N$152*($D$146:$N$146=$E$207)*($D$145:$N$145=$D254)*($C$147:$C$152=$B254))
) -
(
SUMIFS(U$179:U$189,$C$179:$C$189,$C254,$D$179:$D$189,$D254)*
SUMIFS(U$193:U$203,$C$193:$C$203,$C254,$D$193:$D$203,$D254)*
SUMPRODUCT($D$147:$N$152*($D$146:$N$146=$E$206)*($D$145:$N$145=$D254)*($C$147:$C$152=$B254))
)
)</f>
        <v>26.86675926635532</v>
      </c>
      <c r="V254" s="99" cm="1">
        <f t="array" ref="V254">$A254 * $E$108 * (
(
SUMIFS(V$179:V$189,$C$179:$C$189,$C254,$D$179:$D$189,$D254)*
SUMIFS(V$193:V$203,$C$193:$C$203,$C254,$D$193:$D$203,$D254)*
SUMPRODUCT($D$147:$N$152*($D$146:$N$146=$E$207)*($D$145:$N$145=$D254)*($C$147:$C$152=$B254))
) -
(
SUMIFS(V$179:V$189,$C$179:$C$189,$C254,$D$179:$D$189,$D254)*
SUMIFS(V$193:V$203,$C$193:$C$203,$C254,$D$193:$D$203,$D254)*
SUMPRODUCT($D$147:$N$152*($D$146:$N$146=$E$206)*($D$145:$N$145=$D254)*($C$147:$C$152=$B254))
)
)</f>
        <v>26.86675926635532</v>
      </c>
      <c r="W254" s="99" cm="1">
        <f t="array" ref="W254">$A254 * $E$108 * (
(
SUMIFS(W$179:W$189,$C$179:$C$189,$C254,$D$179:$D$189,$D254)*
SUMIFS(W$193:W$203,$C$193:$C$203,$C254,$D$193:$D$203,$D254)*
SUMPRODUCT($D$147:$N$152*($D$146:$N$146=$E$207)*($D$145:$N$145=$D254)*($C$147:$C$152=$B254))
) -
(
SUMIFS(W$179:W$189,$C$179:$C$189,$C254,$D$179:$D$189,$D254)*
SUMIFS(W$193:W$203,$C$193:$C$203,$C254,$D$193:$D$203,$D254)*
SUMPRODUCT($D$147:$N$152*($D$146:$N$146=$E$206)*($D$145:$N$145=$D254)*($C$147:$C$152=$B254))
)
)</f>
        <v>26.86675926635532</v>
      </c>
      <c r="X254" s="99" cm="1">
        <f t="array" ref="X254">$A254 * $E$108 * (
(
SUMIFS(X$179:X$189,$C$179:$C$189,$C254,$D$179:$D$189,$D254)*
SUMIFS(X$193:X$203,$C$193:$C$203,$C254,$D$193:$D$203,$D254)*
SUMPRODUCT($D$147:$N$152*($D$146:$N$146=$E$207)*($D$145:$N$145=$D254)*($C$147:$C$152=$B254))
) -
(
SUMIFS(X$179:X$189,$C$179:$C$189,$C254,$D$179:$D$189,$D254)*
SUMIFS(X$193:X$203,$C$193:$C$203,$C254,$D$193:$D$203,$D254)*
SUMPRODUCT($D$147:$N$152*($D$146:$N$146=$E$206)*($D$145:$N$145=$D254)*($C$147:$C$152=$B254))
)
)</f>
        <v>26.86675926635532</v>
      </c>
      <c r="Y254" s="99" cm="1">
        <f t="array" ref="Y254">$A254 * $E$108 * (
(
SUMIFS(Y$179:Y$189,$C$179:$C$189,$C254,$D$179:$D$189,$D254)*
SUMIFS(Y$193:Y$203,$C$193:$C$203,$C254,$D$193:$D$203,$D254)*
SUMPRODUCT($D$147:$N$152*($D$146:$N$146=$E$207)*($D$145:$N$145=$D254)*($C$147:$C$152=$B254))
) -
(
SUMIFS(Y$179:Y$189,$C$179:$C$189,$C254,$D$179:$D$189,$D254)*
SUMIFS(Y$193:Y$203,$C$193:$C$203,$C254,$D$193:$D$203,$D254)*
SUMPRODUCT($D$147:$N$152*($D$146:$N$146=$E$206)*($D$145:$N$145=$D254)*($C$147:$C$152=$B254))
)
)</f>
        <v>26.86675926635532</v>
      </c>
      <c r="Z254" s="99" cm="1">
        <f t="array" ref="Z254">$A254 * $E$108 * (
(
SUMIFS(Z$179:Z$189,$C$179:$C$189,$C254,$D$179:$D$189,$D254)*
SUMIFS(Z$193:Z$203,$C$193:$C$203,$C254,$D$193:$D$203,$D254)*
SUMPRODUCT($D$147:$N$152*($D$146:$N$146=$E$207)*($D$145:$N$145=$D254)*($C$147:$C$152=$B254))
) -
(
SUMIFS(Z$179:Z$189,$C$179:$C$189,$C254,$D$179:$D$189,$D254)*
SUMIFS(Z$193:Z$203,$C$193:$C$203,$C254,$D$193:$D$203,$D254)*
SUMPRODUCT($D$147:$N$152*($D$146:$N$146=$E$206)*($D$145:$N$145=$D254)*($C$147:$C$152=$B254))
)
)</f>
        <v>26.86675926635532</v>
      </c>
      <c r="AA254" s="99" cm="1">
        <f t="array" ref="AA254">$A254 * $E$108 * (
(
SUMIFS(AA$179:AA$189,$C$179:$C$189,$C254,$D$179:$D$189,$D254)*
SUMIFS(AA$193:AA$203,$C$193:$C$203,$C254,$D$193:$D$203,$D254)*
SUMPRODUCT($D$147:$N$152*($D$146:$N$146=$E$207)*($D$145:$N$145=$D254)*($C$147:$C$152=$B254))
) -
(
SUMIFS(AA$179:AA$189,$C$179:$C$189,$C254,$D$179:$D$189,$D254)*
SUMIFS(AA$193:AA$203,$C$193:$C$203,$C254,$D$193:$D$203,$D254)*
SUMPRODUCT($D$147:$N$152*($D$146:$N$146=$E$206)*($D$145:$N$145=$D254)*($C$147:$C$152=$B254))
)
)</f>
        <v>26.86675926635532</v>
      </c>
      <c r="AB254" s="99" cm="1">
        <f t="array" ref="AB254">$A254 * $E$108 * (
(
SUMIFS(AB$179:AB$189,$C$179:$C$189,$C254,$D$179:$D$189,$D254)*
SUMIFS(AB$193:AB$203,$C$193:$C$203,$C254,$D$193:$D$203,$D254)*
SUMPRODUCT($D$147:$N$152*($D$146:$N$146=$E$207)*($D$145:$N$145=$D254)*($C$147:$C$152=$B254))
) -
(
SUMIFS(AB$179:AB$189,$C$179:$C$189,$C254,$D$179:$D$189,$D254)*
SUMIFS(AB$193:AB$203,$C$193:$C$203,$C254,$D$193:$D$203,$D254)*
SUMPRODUCT($D$147:$N$152*($D$146:$N$146=$E$206)*($D$145:$N$145=$D254)*($C$147:$C$152=$B254))
)
)</f>
        <v>26.86675926635532</v>
      </c>
      <c r="AC254" s="99" cm="1">
        <f t="array" ref="AC254">$A254 * $E$108 * (
(
SUMIFS(AC$179:AC$189,$C$179:$C$189,$C254,$D$179:$D$189,$D254)*
SUMIFS(AC$193:AC$203,$C$193:$C$203,$C254,$D$193:$D$203,$D254)*
SUMPRODUCT($D$147:$N$152*($D$146:$N$146=$E$207)*($D$145:$N$145=$D254)*($C$147:$C$152=$B254))
) -
(
SUMIFS(AC$179:AC$189,$C$179:$C$189,$C254,$D$179:$D$189,$D254)*
SUMIFS(AC$193:AC$203,$C$193:$C$203,$C254,$D$193:$D$203,$D254)*
SUMPRODUCT($D$147:$N$152*($D$146:$N$146=$E$206)*($D$145:$N$145=$D254)*($C$147:$C$152=$B254))
)
)</f>
        <v>26.86675926635532</v>
      </c>
      <c r="AD254" s="99" cm="1">
        <f t="array" ref="AD254">$A254 * $E$108 * (
(
SUMIFS(AD$179:AD$189,$C$179:$C$189,$C254,$D$179:$D$189,$D254)*
SUMIFS(AD$193:AD$203,$C$193:$C$203,$C254,$D$193:$D$203,$D254)*
SUMPRODUCT($D$147:$N$152*($D$146:$N$146=$E$207)*($D$145:$N$145=$D254)*($C$147:$C$152=$B254))
) -
(
SUMIFS(AD$179:AD$189,$C$179:$C$189,$C254,$D$179:$D$189,$D254)*
SUMIFS(AD$193:AD$203,$C$193:$C$203,$C254,$D$193:$D$203,$D254)*
SUMPRODUCT($D$147:$N$152*($D$146:$N$146=$E$206)*($D$145:$N$145=$D254)*($C$147:$C$152=$B254))
)
)</f>
        <v>26.86675926635532</v>
      </c>
    </row>
    <row r="255" spans="1:30" x14ac:dyDescent="0.2">
      <c r="A255" s="15">
        <f>1</f>
        <v>1</v>
      </c>
      <c r="B255" s="6" t="s">
        <v>50</v>
      </c>
      <c r="C255" s="6" t="s">
        <v>35</v>
      </c>
      <c r="D255" s="6" t="s">
        <v>124</v>
      </c>
      <c r="E255" s="99" cm="1">
        <f t="array" ref="E255">$A255 * $E$108 * (
(
SUMIFS(E$179:E$189,$C$179:$C$189,$C255,$D$179:$D$189,$D255)*
SUMIFS(E$193:E$203,$C$193:$C$203,$C255,$D$193:$D$203,$D255)*
SUMPRODUCT($D$147:$N$152*($D$146:$N$146=$E$207)*($D$145:$N$145=$D255)*($C$147:$C$152=$B255))
) -
(
SUMIFS(E$179:E$189,$C$179:$C$189,$C255,$D$179:$D$189,$D255)*
SUMIFS(E$193:E$203,$C$193:$C$203,$C255,$D$193:$D$203,$D255)*
SUMPRODUCT($D$147:$N$152*($D$146:$N$146=$E$206)*($D$145:$N$145=$D255)*($C$147:$C$152=$B255))
)
)</f>
        <v>0</v>
      </c>
      <c r="F255" s="99" cm="1">
        <f t="array" ref="F255">$A255 * $E$108 * (
(
SUMIFS(F$179:F$189,$C$179:$C$189,$C255,$D$179:$D$189,$D255)*
SUMIFS(F$193:F$203,$C$193:$C$203,$C255,$D$193:$D$203,$D255)*
SUMPRODUCT($D$147:$N$152*($D$146:$N$146=$E$207)*($D$145:$N$145=$D255)*($C$147:$C$152=$B255))
) -
(
SUMIFS(F$179:F$189,$C$179:$C$189,$C255,$D$179:$D$189,$D255)*
SUMIFS(F$193:F$203,$C$193:$C$203,$C255,$D$193:$D$203,$D255)*
SUMPRODUCT($D$147:$N$152*($D$146:$N$146=$E$206)*($D$145:$N$145=$D255)*($C$147:$C$152=$B255))
)
)</f>
        <v>0</v>
      </c>
      <c r="G255" s="99" cm="1">
        <f t="array" ref="G255">$A255 * $E$108 * (
(
SUMIFS(G$179:G$189,$C$179:$C$189,$C255,$D$179:$D$189,$D255)*
SUMIFS(G$193:G$203,$C$193:$C$203,$C255,$D$193:$D$203,$D255)*
SUMPRODUCT($D$147:$N$152*($D$146:$N$146=$E$207)*($D$145:$N$145=$D255)*($C$147:$C$152=$B255))
) -
(
SUMIFS(G$179:G$189,$C$179:$C$189,$C255,$D$179:$D$189,$D255)*
SUMIFS(G$193:G$203,$C$193:$C$203,$C255,$D$193:$D$203,$D255)*
SUMPRODUCT($D$147:$N$152*($D$146:$N$146=$E$206)*($D$145:$N$145=$D255)*($C$147:$C$152=$B255))
)
)</f>
        <v>26.570997906845164</v>
      </c>
      <c r="H255" s="99" cm="1">
        <f t="array" ref="H255">$A255 * $E$108 * (
(
SUMIFS(H$179:H$189,$C$179:$C$189,$C255,$D$179:$D$189,$D255)*
SUMIFS(H$193:H$203,$C$193:$C$203,$C255,$D$193:$D$203,$D255)*
SUMPRODUCT($D$147:$N$152*($D$146:$N$146=$E$207)*($D$145:$N$145=$D255)*($C$147:$C$152=$B255))
) -
(
SUMIFS(H$179:H$189,$C$179:$C$189,$C255,$D$179:$D$189,$D255)*
SUMIFS(H$193:H$203,$C$193:$C$203,$C255,$D$193:$D$203,$D255)*
SUMPRODUCT($D$147:$N$152*($D$146:$N$146=$E$206)*($D$145:$N$145=$D255)*($C$147:$C$152=$B255))
)
)</f>
        <v>53.141995813690329</v>
      </c>
      <c r="I255" s="99" cm="1">
        <f t="array" ref="I255">$A255 * $E$108 * (
(
SUMIFS(I$179:I$189,$C$179:$C$189,$C255,$D$179:$D$189,$D255)*
SUMIFS(I$193:I$203,$C$193:$C$203,$C255,$D$193:$D$203,$D255)*
SUMPRODUCT($D$147:$N$152*($D$146:$N$146=$E$207)*($D$145:$N$145=$D255)*($C$147:$C$152=$B255))
) -
(
SUMIFS(I$179:I$189,$C$179:$C$189,$C255,$D$179:$D$189,$D255)*
SUMIFS(I$193:I$203,$C$193:$C$203,$C255,$D$193:$D$203,$D255)*
SUMPRODUCT($D$147:$N$152*($D$146:$N$146=$E$206)*($D$145:$N$145=$D255)*($C$147:$C$152=$B255))
)
)</f>
        <v>79.712993720535508</v>
      </c>
      <c r="J255" s="99" cm="1">
        <f t="array" ref="J255">$A255 * $E$108 * (
(
SUMIFS(J$179:J$189,$C$179:$C$189,$C255,$D$179:$D$189,$D255)*
SUMIFS(J$193:J$203,$C$193:$C$203,$C255,$D$193:$D$203,$D255)*
SUMPRODUCT($D$147:$N$152*($D$146:$N$146=$E$207)*($D$145:$N$145=$D255)*($C$147:$C$152=$B255))
) -
(
SUMIFS(J$179:J$189,$C$179:$C$189,$C255,$D$179:$D$189,$D255)*
SUMIFS(J$193:J$203,$C$193:$C$203,$C255,$D$193:$D$203,$D255)*
SUMPRODUCT($D$147:$N$152*($D$146:$N$146=$E$206)*($D$145:$N$145=$D255)*($C$147:$C$152=$B255))
)
)</f>
        <v>106.28399162738066</v>
      </c>
      <c r="K255" s="99" cm="1">
        <f t="array" ref="K255">$A255 * $E$108 * (
(
SUMIFS(K$179:K$189,$C$179:$C$189,$C255,$D$179:$D$189,$D255)*
SUMIFS(K$193:K$203,$C$193:$C$203,$C255,$D$193:$D$203,$D255)*
SUMPRODUCT($D$147:$N$152*($D$146:$N$146=$E$207)*($D$145:$N$145=$D255)*($C$147:$C$152=$B255))
) -
(
SUMIFS(K$179:K$189,$C$179:$C$189,$C255,$D$179:$D$189,$D255)*
SUMIFS(K$193:K$203,$C$193:$C$203,$C255,$D$193:$D$203,$D255)*
SUMPRODUCT($D$147:$N$152*($D$146:$N$146=$E$206)*($D$145:$N$145=$D255)*($C$147:$C$152=$B255))
)
)</f>
        <v>132.85498953422581</v>
      </c>
      <c r="L255" s="99" cm="1">
        <f t="array" ref="L255">$A255 * $E$108 * (
(
SUMIFS(L$179:L$189,$C$179:$C$189,$C255,$D$179:$D$189,$D255)*
SUMIFS(L$193:L$203,$C$193:$C$203,$C255,$D$193:$D$203,$D255)*
SUMPRODUCT($D$147:$N$152*($D$146:$N$146=$E$207)*($D$145:$N$145=$D255)*($C$147:$C$152=$B255))
) -
(
SUMIFS(L$179:L$189,$C$179:$C$189,$C255,$D$179:$D$189,$D255)*
SUMIFS(L$193:L$203,$C$193:$C$203,$C255,$D$193:$D$203,$D255)*
SUMPRODUCT($D$147:$N$152*($D$146:$N$146=$E$206)*($D$145:$N$145=$D255)*($C$147:$C$152=$B255))
)
)</f>
        <v>132.85498953422581</v>
      </c>
      <c r="M255" s="99" cm="1">
        <f t="array" ref="M255">$A255 * $E$108 * (
(
SUMIFS(M$179:M$189,$C$179:$C$189,$C255,$D$179:$D$189,$D255)*
SUMIFS(M$193:M$203,$C$193:$C$203,$C255,$D$193:$D$203,$D255)*
SUMPRODUCT($D$147:$N$152*($D$146:$N$146=$E$207)*($D$145:$N$145=$D255)*($C$147:$C$152=$B255))
) -
(
SUMIFS(M$179:M$189,$C$179:$C$189,$C255,$D$179:$D$189,$D255)*
SUMIFS(M$193:M$203,$C$193:$C$203,$C255,$D$193:$D$203,$D255)*
SUMPRODUCT($D$147:$N$152*($D$146:$N$146=$E$206)*($D$145:$N$145=$D255)*($C$147:$C$152=$B255))
)
)</f>
        <v>132.85498953422581</v>
      </c>
      <c r="N255" s="99" cm="1">
        <f t="array" ref="N255">$A255 * $E$108 * (
(
SUMIFS(N$179:N$189,$C$179:$C$189,$C255,$D$179:$D$189,$D255)*
SUMIFS(N$193:N$203,$C$193:$C$203,$C255,$D$193:$D$203,$D255)*
SUMPRODUCT($D$147:$N$152*($D$146:$N$146=$E$207)*($D$145:$N$145=$D255)*($C$147:$C$152=$B255))
) -
(
SUMIFS(N$179:N$189,$C$179:$C$189,$C255,$D$179:$D$189,$D255)*
SUMIFS(N$193:N$203,$C$193:$C$203,$C255,$D$193:$D$203,$D255)*
SUMPRODUCT($D$147:$N$152*($D$146:$N$146=$E$206)*($D$145:$N$145=$D255)*($C$147:$C$152=$B255))
)
)</f>
        <v>132.85498953422581</v>
      </c>
      <c r="O255" s="99" cm="1">
        <f t="array" ref="O255">$A255 * $E$108 * (
(
SUMIFS(O$179:O$189,$C$179:$C$189,$C255,$D$179:$D$189,$D255)*
SUMIFS(O$193:O$203,$C$193:$C$203,$C255,$D$193:$D$203,$D255)*
SUMPRODUCT($D$147:$N$152*($D$146:$N$146=$E$207)*($D$145:$N$145=$D255)*($C$147:$C$152=$B255))
) -
(
SUMIFS(O$179:O$189,$C$179:$C$189,$C255,$D$179:$D$189,$D255)*
SUMIFS(O$193:O$203,$C$193:$C$203,$C255,$D$193:$D$203,$D255)*
SUMPRODUCT($D$147:$N$152*($D$146:$N$146=$E$206)*($D$145:$N$145=$D255)*($C$147:$C$152=$B255))
)
)</f>
        <v>132.85498953422581</v>
      </c>
      <c r="P255" s="99" cm="1">
        <f t="array" ref="P255">$A255 * $E$108 * (
(
SUMIFS(P$179:P$189,$C$179:$C$189,$C255,$D$179:$D$189,$D255)*
SUMIFS(P$193:P$203,$C$193:$C$203,$C255,$D$193:$D$203,$D255)*
SUMPRODUCT($D$147:$N$152*($D$146:$N$146=$E$207)*($D$145:$N$145=$D255)*($C$147:$C$152=$B255))
) -
(
SUMIFS(P$179:P$189,$C$179:$C$189,$C255,$D$179:$D$189,$D255)*
SUMIFS(P$193:P$203,$C$193:$C$203,$C255,$D$193:$D$203,$D255)*
SUMPRODUCT($D$147:$N$152*($D$146:$N$146=$E$206)*($D$145:$N$145=$D255)*($C$147:$C$152=$B255))
)
)</f>
        <v>132.85498953422581</v>
      </c>
      <c r="Q255" s="99" cm="1">
        <f t="array" ref="Q255">$A255 * $E$108 * (
(
SUMIFS(Q$179:Q$189,$C$179:$C$189,$C255,$D$179:$D$189,$D255)*
SUMIFS(Q$193:Q$203,$C$193:$C$203,$C255,$D$193:$D$203,$D255)*
SUMPRODUCT($D$147:$N$152*($D$146:$N$146=$E$207)*($D$145:$N$145=$D255)*($C$147:$C$152=$B255))
) -
(
SUMIFS(Q$179:Q$189,$C$179:$C$189,$C255,$D$179:$D$189,$D255)*
SUMIFS(Q$193:Q$203,$C$193:$C$203,$C255,$D$193:$D$203,$D255)*
SUMPRODUCT($D$147:$N$152*($D$146:$N$146=$E$206)*($D$145:$N$145=$D255)*($C$147:$C$152=$B255))
)
)</f>
        <v>132.85498953422581</v>
      </c>
      <c r="R255" s="99" cm="1">
        <f t="array" ref="R255">$A255 * $E$108 * (
(
SUMIFS(R$179:R$189,$C$179:$C$189,$C255,$D$179:$D$189,$D255)*
SUMIFS(R$193:R$203,$C$193:$C$203,$C255,$D$193:$D$203,$D255)*
SUMPRODUCT($D$147:$N$152*($D$146:$N$146=$E$207)*($D$145:$N$145=$D255)*($C$147:$C$152=$B255))
) -
(
SUMIFS(R$179:R$189,$C$179:$C$189,$C255,$D$179:$D$189,$D255)*
SUMIFS(R$193:R$203,$C$193:$C$203,$C255,$D$193:$D$203,$D255)*
SUMPRODUCT($D$147:$N$152*($D$146:$N$146=$E$206)*($D$145:$N$145=$D255)*($C$147:$C$152=$B255))
)
)</f>
        <v>132.85498953422581</v>
      </c>
      <c r="S255" s="99" cm="1">
        <f t="array" ref="S255">$A255 * $E$108 * (
(
SUMIFS(S$179:S$189,$C$179:$C$189,$C255,$D$179:$D$189,$D255)*
SUMIFS(S$193:S$203,$C$193:$C$203,$C255,$D$193:$D$203,$D255)*
SUMPRODUCT($D$147:$N$152*($D$146:$N$146=$E$207)*($D$145:$N$145=$D255)*($C$147:$C$152=$B255))
) -
(
SUMIFS(S$179:S$189,$C$179:$C$189,$C255,$D$179:$D$189,$D255)*
SUMIFS(S$193:S$203,$C$193:$C$203,$C255,$D$193:$D$203,$D255)*
SUMPRODUCT($D$147:$N$152*($D$146:$N$146=$E$206)*($D$145:$N$145=$D255)*($C$147:$C$152=$B255))
)
)</f>
        <v>132.85498953422581</v>
      </c>
      <c r="T255" s="99" cm="1">
        <f t="array" ref="T255">$A255 * $E$108 * (
(
SUMIFS(T$179:T$189,$C$179:$C$189,$C255,$D$179:$D$189,$D255)*
SUMIFS(T$193:T$203,$C$193:$C$203,$C255,$D$193:$D$203,$D255)*
SUMPRODUCT($D$147:$N$152*($D$146:$N$146=$E$207)*($D$145:$N$145=$D255)*($C$147:$C$152=$B255))
) -
(
SUMIFS(T$179:T$189,$C$179:$C$189,$C255,$D$179:$D$189,$D255)*
SUMIFS(T$193:T$203,$C$193:$C$203,$C255,$D$193:$D$203,$D255)*
SUMPRODUCT($D$147:$N$152*($D$146:$N$146=$E$206)*($D$145:$N$145=$D255)*($C$147:$C$152=$B255))
)
)</f>
        <v>132.85498953422581</v>
      </c>
      <c r="U255" s="99" cm="1">
        <f t="array" ref="U255">$A255 * $E$108 * (
(
SUMIFS(U$179:U$189,$C$179:$C$189,$C255,$D$179:$D$189,$D255)*
SUMIFS(U$193:U$203,$C$193:$C$203,$C255,$D$193:$D$203,$D255)*
SUMPRODUCT($D$147:$N$152*($D$146:$N$146=$E$207)*($D$145:$N$145=$D255)*($C$147:$C$152=$B255))
) -
(
SUMIFS(U$179:U$189,$C$179:$C$189,$C255,$D$179:$D$189,$D255)*
SUMIFS(U$193:U$203,$C$193:$C$203,$C255,$D$193:$D$203,$D255)*
SUMPRODUCT($D$147:$N$152*($D$146:$N$146=$E$206)*($D$145:$N$145=$D255)*($C$147:$C$152=$B255))
)
)</f>
        <v>132.85498953422581</v>
      </c>
      <c r="V255" s="99" cm="1">
        <f t="array" ref="V255">$A255 * $E$108 * (
(
SUMIFS(V$179:V$189,$C$179:$C$189,$C255,$D$179:$D$189,$D255)*
SUMIFS(V$193:V$203,$C$193:$C$203,$C255,$D$193:$D$203,$D255)*
SUMPRODUCT($D$147:$N$152*($D$146:$N$146=$E$207)*($D$145:$N$145=$D255)*($C$147:$C$152=$B255))
) -
(
SUMIFS(V$179:V$189,$C$179:$C$189,$C255,$D$179:$D$189,$D255)*
SUMIFS(V$193:V$203,$C$193:$C$203,$C255,$D$193:$D$203,$D255)*
SUMPRODUCT($D$147:$N$152*($D$146:$N$146=$E$206)*($D$145:$N$145=$D255)*($C$147:$C$152=$B255))
)
)</f>
        <v>132.85498953422581</v>
      </c>
      <c r="W255" s="99" cm="1">
        <f t="array" ref="W255">$A255 * $E$108 * (
(
SUMIFS(W$179:W$189,$C$179:$C$189,$C255,$D$179:$D$189,$D255)*
SUMIFS(W$193:W$203,$C$193:$C$203,$C255,$D$193:$D$203,$D255)*
SUMPRODUCT($D$147:$N$152*($D$146:$N$146=$E$207)*($D$145:$N$145=$D255)*($C$147:$C$152=$B255))
) -
(
SUMIFS(W$179:W$189,$C$179:$C$189,$C255,$D$179:$D$189,$D255)*
SUMIFS(W$193:W$203,$C$193:$C$203,$C255,$D$193:$D$203,$D255)*
SUMPRODUCT($D$147:$N$152*($D$146:$N$146=$E$206)*($D$145:$N$145=$D255)*($C$147:$C$152=$B255))
)
)</f>
        <v>132.85498953422581</v>
      </c>
      <c r="X255" s="99" cm="1">
        <f t="array" ref="X255">$A255 * $E$108 * (
(
SUMIFS(X$179:X$189,$C$179:$C$189,$C255,$D$179:$D$189,$D255)*
SUMIFS(X$193:X$203,$C$193:$C$203,$C255,$D$193:$D$203,$D255)*
SUMPRODUCT($D$147:$N$152*($D$146:$N$146=$E$207)*($D$145:$N$145=$D255)*($C$147:$C$152=$B255))
) -
(
SUMIFS(X$179:X$189,$C$179:$C$189,$C255,$D$179:$D$189,$D255)*
SUMIFS(X$193:X$203,$C$193:$C$203,$C255,$D$193:$D$203,$D255)*
SUMPRODUCT($D$147:$N$152*($D$146:$N$146=$E$206)*($D$145:$N$145=$D255)*($C$147:$C$152=$B255))
)
)</f>
        <v>132.85498953422581</v>
      </c>
      <c r="Y255" s="99" cm="1">
        <f t="array" ref="Y255">$A255 * $E$108 * (
(
SUMIFS(Y$179:Y$189,$C$179:$C$189,$C255,$D$179:$D$189,$D255)*
SUMIFS(Y$193:Y$203,$C$193:$C$203,$C255,$D$193:$D$203,$D255)*
SUMPRODUCT($D$147:$N$152*($D$146:$N$146=$E$207)*($D$145:$N$145=$D255)*($C$147:$C$152=$B255))
) -
(
SUMIFS(Y$179:Y$189,$C$179:$C$189,$C255,$D$179:$D$189,$D255)*
SUMIFS(Y$193:Y$203,$C$193:$C$203,$C255,$D$193:$D$203,$D255)*
SUMPRODUCT($D$147:$N$152*($D$146:$N$146=$E$206)*($D$145:$N$145=$D255)*($C$147:$C$152=$B255))
)
)</f>
        <v>132.85498953422581</v>
      </c>
      <c r="Z255" s="99" cm="1">
        <f t="array" ref="Z255">$A255 * $E$108 * (
(
SUMIFS(Z$179:Z$189,$C$179:$C$189,$C255,$D$179:$D$189,$D255)*
SUMIFS(Z$193:Z$203,$C$193:$C$203,$C255,$D$193:$D$203,$D255)*
SUMPRODUCT($D$147:$N$152*($D$146:$N$146=$E$207)*($D$145:$N$145=$D255)*($C$147:$C$152=$B255))
) -
(
SUMIFS(Z$179:Z$189,$C$179:$C$189,$C255,$D$179:$D$189,$D255)*
SUMIFS(Z$193:Z$203,$C$193:$C$203,$C255,$D$193:$D$203,$D255)*
SUMPRODUCT($D$147:$N$152*($D$146:$N$146=$E$206)*($D$145:$N$145=$D255)*($C$147:$C$152=$B255))
)
)</f>
        <v>132.85498953422581</v>
      </c>
      <c r="AA255" s="99" cm="1">
        <f t="array" ref="AA255">$A255 * $E$108 * (
(
SUMIFS(AA$179:AA$189,$C$179:$C$189,$C255,$D$179:$D$189,$D255)*
SUMIFS(AA$193:AA$203,$C$193:$C$203,$C255,$D$193:$D$203,$D255)*
SUMPRODUCT($D$147:$N$152*($D$146:$N$146=$E$207)*($D$145:$N$145=$D255)*($C$147:$C$152=$B255))
) -
(
SUMIFS(AA$179:AA$189,$C$179:$C$189,$C255,$D$179:$D$189,$D255)*
SUMIFS(AA$193:AA$203,$C$193:$C$203,$C255,$D$193:$D$203,$D255)*
SUMPRODUCT($D$147:$N$152*($D$146:$N$146=$E$206)*($D$145:$N$145=$D255)*($C$147:$C$152=$B255))
)
)</f>
        <v>132.85498953422581</v>
      </c>
      <c r="AB255" s="99" cm="1">
        <f t="array" ref="AB255">$A255 * $E$108 * (
(
SUMIFS(AB$179:AB$189,$C$179:$C$189,$C255,$D$179:$D$189,$D255)*
SUMIFS(AB$193:AB$203,$C$193:$C$203,$C255,$D$193:$D$203,$D255)*
SUMPRODUCT($D$147:$N$152*($D$146:$N$146=$E$207)*($D$145:$N$145=$D255)*($C$147:$C$152=$B255))
) -
(
SUMIFS(AB$179:AB$189,$C$179:$C$189,$C255,$D$179:$D$189,$D255)*
SUMIFS(AB$193:AB$203,$C$193:$C$203,$C255,$D$193:$D$203,$D255)*
SUMPRODUCT($D$147:$N$152*($D$146:$N$146=$E$206)*($D$145:$N$145=$D255)*($C$147:$C$152=$B255))
)
)</f>
        <v>132.85498953422581</v>
      </c>
      <c r="AC255" s="99" cm="1">
        <f t="array" ref="AC255">$A255 * $E$108 * (
(
SUMIFS(AC$179:AC$189,$C$179:$C$189,$C255,$D$179:$D$189,$D255)*
SUMIFS(AC$193:AC$203,$C$193:$C$203,$C255,$D$193:$D$203,$D255)*
SUMPRODUCT($D$147:$N$152*($D$146:$N$146=$E$207)*($D$145:$N$145=$D255)*($C$147:$C$152=$B255))
) -
(
SUMIFS(AC$179:AC$189,$C$179:$C$189,$C255,$D$179:$D$189,$D255)*
SUMIFS(AC$193:AC$203,$C$193:$C$203,$C255,$D$193:$D$203,$D255)*
SUMPRODUCT($D$147:$N$152*($D$146:$N$146=$E$206)*($D$145:$N$145=$D255)*($C$147:$C$152=$B255))
)
)</f>
        <v>132.85498953422581</v>
      </c>
      <c r="AD255" s="99" cm="1">
        <f t="array" ref="AD255">$A255 * $E$108 * (
(
SUMIFS(AD$179:AD$189,$C$179:$C$189,$C255,$D$179:$D$189,$D255)*
SUMIFS(AD$193:AD$203,$C$193:$C$203,$C255,$D$193:$D$203,$D255)*
SUMPRODUCT($D$147:$N$152*($D$146:$N$146=$E$207)*($D$145:$N$145=$D255)*($C$147:$C$152=$B255))
) -
(
SUMIFS(AD$179:AD$189,$C$179:$C$189,$C255,$D$179:$D$189,$D255)*
SUMIFS(AD$193:AD$203,$C$193:$C$203,$C255,$D$193:$D$203,$D255)*
SUMPRODUCT($D$147:$N$152*($D$146:$N$146=$E$206)*($D$145:$N$145=$D255)*($C$147:$C$152=$B255))
)
)</f>
        <v>132.85498953422581</v>
      </c>
    </row>
    <row r="256" spans="1:30" x14ac:dyDescent="0.2">
      <c r="A256" s="15">
        <f>1</f>
        <v>1</v>
      </c>
      <c r="B256" s="6" t="s">
        <v>51</v>
      </c>
      <c r="C256" s="6" t="s">
        <v>35</v>
      </c>
      <c r="D256" s="6" t="s">
        <v>124</v>
      </c>
      <c r="E256" s="99" cm="1">
        <f t="array" ref="E256">$A256 * $E$108 * (
(
SUMIFS(E$179:E$189,$C$179:$C$189,$C256,$D$179:$D$189,$D256)*
SUMIFS(E$193:E$203,$C$193:$C$203,$C256,$D$193:$D$203,$D256)*
SUMPRODUCT($D$147:$N$152*($D$146:$N$146=$E$207)*($D$145:$N$145=$D256)*($C$147:$C$152=$B256))
) -
(
SUMIFS(E$179:E$189,$C$179:$C$189,$C256,$D$179:$D$189,$D256)*
SUMIFS(E$193:E$203,$C$193:$C$203,$C256,$D$193:$D$203,$D256)*
SUMPRODUCT($D$147:$N$152*($D$146:$N$146=$E$206)*($D$145:$N$145=$D256)*($C$147:$C$152=$B256))
)
)</f>
        <v>0</v>
      </c>
      <c r="F256" s="99" cm="1">
        <f t="array" ref="F256">$A256 * $E$108 * (
(
SUMIFS(F$179:F$189,$C$179:$C$189,$C256,$D$179:$D$189,$D256)*
SUMIFS(F$193:F$203,$C$193:$C$203,$C256,$D$193:$D$203,$D256)*
SUMPRODUCT($D$147:$N$152*($D$146:$N$146=$E$207)*($D$145:$N$145=$D256)*($C$147:$C$152=$B256))
) -
(
SUMIFS(F$179:F$189,$C$179:$C$189,$C256,$D$179:$D$189,$D256)*
SUMIFS(F$193:F$203,$C$193:$C$203,$C256,$D$193:$D$203,$D256)*
SUMPRODUCT($D$147:$N$152*($D$146:$N$146=$E$206)*($D$145:$N$145=$D256)*($C$147:$C$152=$B256))
)
)</f>
        <v>0</v>
      </c>
      <c r="G256" s="99" cm="1">
        <f t="array" ref="G256">$A256 * $E$108 * (
(
SUMIFS(G$179:G$189,$C$179:$C$189,$C256,$D$179:$D$189,$D256)*
SUMIFS(G$193:G$203,$C$193:$C$203,$C256,$D$193:$D$203,$D256)*
SUMPRODUCT($D$147:$N$152*($D$146:$N$146=$E$207)*($D$145:$N$145=$D256)*($C$147:$C$152=$B256))
) -
(
SUMIFS(G$179:G$189,$C$179:$C$189,$C256,$D$179:$D$189,$D256)*
SUMIFS(G$193:G$203,$C$193:$C$203,$C256,$D$193:$D$203,$D256)*
SUMPRODUCT($D$147:$N$152*($D$146:$N$146=$E$206)*($D$145:$N$145=$D256)*($C$147:$C$152=$B256))
)
)</f>
        <v>2.3667847304631371</v>
      </c>
      <c r="H256" s="99" cm="1">
        <f t="array" ref="H256">$A256 * $E$108 * (
(
SUMIFS(H$179:H$189,$C$179:$C$189,$C256,$D$179:$D$189,$D256)*
SUMIFS(H$193:H$203,$C$193:$C$203,$C256,$D$193:$D$203,$D256)*
SUMPRODUCT($D$147:$N$152*($D$146:$N$146=$E$207)*($D$145:$N$145=$D256)*($C$147:$C$152=$B256))
) -
(
SUMIFS(H$179:H$189,$C$179:$C$189,$C256,$D$179:$D$189,$D256)*
SUMIFS(H$193:H$203,$C$193:$C$203,$C256,$D$193:$D$203,$D256)*
SUMPRODUCT($D$147:$N$152*($D$146:$N$146=$E$206)*($D$145:$N$145=$D256)*($C$147:$C$152=$B256))
)
)</f>
        <v>4.7335694609262742</v>
      </c>
      <c r="I256" s="99" cm="1">
        <f t="array" ref="I256">$A256 * $E$108 * (
(
SUMIFS(I$179:I$189,$C$179:$C$189,$C256,$D$179:$D$189,$D256)*
SUMIFS(I$193:I$203,$C$193:$C$203,$C256,$D$193:$D$203,$D256)*
SUMPRODUCT($D$147:$N$152*($D$146:$N$146=$E$207)*($D$145:$N$145=$D256)*($C$147:$C$152=$B256))
) -
(
SUMIFS(I$179:I$189,$C$179:$C$189,$C256,$D$179:$D$189,$D256)*
SUMIFS(I$193:I$203,$C$193:$C$203,$C256,$D$193:$D$203,$D256)*
SUMPRODUCT($D$147:$N$152*($D$146:$N$146=$E$206)*($D$145:$N$145=$D256)*($C$147:$C$152=$B256))
)
)</f>
        <v>7.1003541913894139</v>
      </c>
      <c r="J256" s="99" cm="1">
        <f t="array" ref="J256">$A256 * $E$108 * (
(
SUMIFS(J$179:J$189,$C$179:$C$189,$C256,$D$179:$D$189,$D256)*
SUMIFS(J$193:J$203,$C$193:$C$203,$C256,$D$193:$D$203,$D256)*
SUMPRODUCT($D$147:$N$152*($D$146:$N$146=$E$207)*($D$145:$N$145=$D256)*($C$147:$C$152=$B256))
) -
(
SUMIFS(J$179:J$189,$C$179:$C$189,$C256,$D$179:$D$189,$D256)*
SUMIFS(J$193:J$203,$C$193:$C$203,$C256,$D$193:$D$203,$D256)*
SUMPRODUCT($D$147:$N$152*($D$146:$N$146=$E$206)*($D$145:$N$145=$D256)*($C$147:$C$152=$B256))
)
)</f>
        <v>9.4671389218525483</v>
      </c>
      <c r="K256" s="99" cm="1">
        <f t="array" ref="K256">$A256 * $E$108 * (
(
SUMIFS(K$179:K$189,$C$179:$C$189,$C256,$D$179:$D$189,$D256)*
SUMIFS(K$193:K$203,$C$193:$C$203,$C256,$D$193:$D$203,$D256)*
SUMPRODUCT($D$147:$N$152*($D$146:$N$146=$E$207)*($D$145:$N$145=$D256)*($C$147:$C$152=$B256))
) -
(
SUMIFS(K$179:K$189,$C$179:$C$189,$C256,$D$179:$D$189,$D256)*
SUMIFS(K$193:K$203,$C$193:$C$203,$C256,$D$193:$D$203,$D256)*
SUMPRODUCT($D$147:$N$152*($D$146:$N$146=$E$206)*($D$145:$N$145=$D256)*($C$147:$C$152=$B256))
)
)</f>
        <v>11.833923652315686</v>
      </c>
      <c r="L256" s="99" cm="1">
        <f t="array" ref="L256">$A256 * $E$108 * (
(
SUMIFS(L$179:L$189,$C$179:$C$189,$C256,$D$179:$D$189,$D256)*
SUMIFS(L$193:L$203,$C$193:$C$203,$C256,$D$193:$D$203,$D256)*
SUMPRODUCT($D$147:$N$152*($D$146:$N$146=$E$207)*($D$145:$N$145=$D256)*($C$147:$C$152=$B256))
) -
(
SUMIFS(L$179:L$189,$C$179:$C$189,$C256,$D$179:$D$189,$D256)*
SUMIFS(L$193:L$203,$C$193:$C$203,$C256,$D$193:$D$203,$D256)*
SUMPRODUCT($D$147:$N$152*($D$146:$N$146=$E$206)*($D$145:$N$145=$D256)*($C$147:$C$152=$B256))
)
)</f>
        <v>11.833923652315686</v>
      </c>
      <c r="M256" s="99" cm="1">
        <f t="array" ref="M256">$A256 * $E$108 * (
(
SUMIFS(M$179:M$189,$C$179:$C$189,$C256,$D$179:$D$189,$D256)*
SUMIFS(M$193:M$203,$C$193:$C$203,$C256,$D$193:$D$203,$D256)*
SUMPRODUCT($D$147:$N$152*($D$146:$N$146=$E$207)*($D$145:$N$145=$D256)*($C$147:$C$152=$B256))
) -
(
SUMIFS(M$179:M$189,$C$179:$C$189,$C256,$D$179:$D$189,$D256)*
SUMIFS(M$193:M$203,$C$193:$C$203,$C256,$D$193:$D$203,$D256)*
SUMPRODUCT($D$147:$N$152*($D$146:$N$146=$E$206)*($D$145:$N$145=$D256)*($C$147:$C$152=$B256))
)
)</f>
        <v>11.833923652315686</v>
      </c>
      <c r="N256" s="99" cm="1">
        <f t="array" ref="N256">$A256 * $E$108 * (
(
SUMIFS(N$179:N$189,$C$179:$C$189,$C256,$D$179:$D$189,$D256)*
SUMIFS(N$193:N$203,$C$193:$C$203,$C256,$D$193:$D$203,$D256)*
SUMPRODUCT($D$147:$N$152*($D$146:$N$146=$E$207)*($D$145:$N$145=$D256)*($C$147:$C$152=$B256))
) -
(
SUMIFS(N$179:N$189,$C$179:$C$189,$C256,$D$179:$D$189,$D256)*
SUMIFS(N$193:N$203,$C$193:$C$203,$C256,$D$193:$D$203,$D256)*
SUMPRODUCT($D$147:$N$152*($D$146:$N$146=$E$206)*($D$145:$N$145=$D256)*($C$147:$C$152=$B256))
)
)</f>
        <v>11.833923652315686</v>
      </c>
      <c r="O256" s="99" cm="1">
        <f t="array" ref="O256">$A256 * $E$108 * (
(
SUMIFS(O$179:O$189,$C$179:$C$189,$C256,$D$179:$D$189,$D256)*
SUMIFS(O$193:O$203,$C$193:$C$203,$C256,$D$193:$D$203,$D256)*
SUMPRODUCT($D$147:$N$152*($D$146:$N$146=$E$207)*($D$145:$N$145=$D256)*($C$147:$C$152=$B256))
) -
(
SUMIFS(O$179:O$189,$C$179:$C$189,$C256,$D$179:$D$189,$D256)*
SUMIFS(O$193:O$203,$C$193:$C$203,$C256,$D$193:$D$203,$D256)*
SUMPRODUCT($D$147:$N$152*($D$146:$N$146=$E$206)*($D$145:$N$145=$D256)*($C$147:$C$152=$B256))
)
)</f>
        <v>11.833923652315686</v>
      </c>
      <c r="P256" s="99" cm="1">
        <f t="array" ref="P256">$A256 * $E$108 * (
(
SUMIFS(P$179:P$189,$C$179:$C$189,$C256,$D$179:$D$189,$D256)*
SUMIFS(P$193:P$203,$C$193:$C$203,$C256,$D$193:$D$203,$D256)*
SUMPRODUCT($D$147:$N$152*($D$146:$N$146=$E$207)*($D$145:$N$145=$D256)*($C$147:$C$152=$B256))
) -
(
SUMIFS(P$179:P$189,$C$179:$C$189,$C256,$D$179:$D$189,$D256)*
SUMIFS(P$193:P$203,$C$193:$C$203,$C256,$D$193:$D$203,$D256)*
SUMPRODUCT($D$147:$N$152*($D$146:$N$146=$E$206)*($D$145:$N$145=$D256)*($C$147:$C$152=$B256))
)
)</f>
        <v>11.833923652315686</v>
      </c>
      <c r="Q256" s="99" cm="1">
        <f t="array" ref="Q256">$A256 * $E$108 * (
(
SUMIFS(Q$179:Q$189,$C$179:$C$189,$C256,$D$179:$D$189,$D256)*
SUMIFS(Q$193:Q$203,$C$193:$C$203,$C256,$D$193:$D$203,$D256)*
SUMPRODUCT($D$147:$N$152*($D$146:$N$146=$E$207)*($D$145:$N$145=$D256)*($C$147:$C$152=$B256))
) -
(
SUMIFS(Q$179:Q$189,$C$179:$C$189,$C256,$D$179:$D$189,$D256)*
SUMIFS(Q$193:Q$203,$C$193:$C$203,$C256,$D$193:$D$203,$D256)*
SUMPRODUCT($D$147:$N$152*($D$146:$N$146=$E$206)*($D$145:$N$145=$D256)*($C$147:$C$152=$B256))
)
)</f>
        <v>11.833923652315686</v>
      </c>
      <c r="R256" s="99" cm="1">
        <f t="array" ref="R256">$A256 * $E$108 * (
(
SUMIFS(R$179:R$189,$C$179:$C$189,$C256,$D$179:$D$189,$D256)*
SUMIFS(R$193:R$203,$C$193:$C$203,$C256,$D$193:$D$203,$D256)*
SUMPRODUCT($D$147:$N$152*($D$146:$N$146=$E$207)*($D$145:$N$145=$D256)*($C$147:$C$152=$B256))
) -
(
SUMIFS(R$179:R$189,$C$179:$C$189,$C256,$D$179:$D$189,$D256)*
SUMIFS(R$193:R$203,$C$193:$C$203,$C256,$D$193:$D$203,$D256)*
SUMPRODUCT($D$147:$N$152*($D$146:$N$146=$E$206)*($D$145:$N$145=$D256)*($C$147:$C$152=$B256))
)
)</f>
        <v>11.833923652315686</v>
      </c>
      <c r="S256" s="99" cm="1">
        <f t="array" ref="S256">$A256 * $E$108 * (
(
SUMIFS(S$179:S$189,$C$179:$C$189,$C256,$D$179:$D$189,$D256)*
SUMIFS(S$193:S$203,$C$193:$C$203,$C256,$D$193:$D$203,$D256)*
SUMPRODUCT($D$147:$N$152*($D$146:$N$146=$E$207)*($D$145:$N$145=$D256)*($C$147:$C$152=$B256))
) -
(
SUMIFS(S$179:S$189,$C$179:$C$189,$C256,$D$179:$D$189,$D256)*
SUMIFS(S$193:S$203,$C$193:$C$203,$C256,$D$193:$D$203,$D256)*
SUMPRODUCT($D$147:$N$152*($D$146:$N$146=$E$206)*($D$145:$N$145=$D256)*($C$147:$C$152=$B256))
)
)</f>
        <v>11.833923652315686</v>
      </c>
      <c r="T256" s="99" cm="1">
        <f t="array" ref="T256">$A256 * $E$108 * (
(
SUMIFS(T$179:T$189,$C$179:$C$189,$C256,$D$179:$D$189,$D256)*
SUMIFS(T$193:T$203,$C$193:$C$203,$C256,$D$193:$D$203,$D256)*
SUMPRODUCT($D$147:$N$152*($D$146:$N$146=$E$207)*($D$145:$N$145=$D256)*($C$147:$C$152=$B256))
) -
(
SUMIFS(T$179:T$189,$C$179:$C$189,$C256,$D$179:$D$189,$D256)*
SUMIFS(T$193:T$203,$C$193:$C$203,$C256,$D$193:$D$203,$D256)*
SUMPRODUCT($D$147:$N$152*($D$146:$N$146=$E$206)*($D$145:$N$145=$D256)*($C$147:$C$152=$B256))
)
)</f>
        <v>11.833923652315686</v>
      </c>
      <c r="U256" s="99" cm="1">
        <f t="array" ref="U256">$A256 * $E$108 * (
(
SUMIFS(U$179:U$189,$C$179:$C$189,$C256,$D$179:$D$189,$D256)*
SUMIFS(U$193:U$203,$C$193:$C$203,$C256,$D$193:$D$203,$D256)*
SUMPRODUCT($D$147:$N$152*($D$146:$N$146=$E$207)*($D$145:$N$145=$D256)*($C$147:$C$152=$B256))
) -
(
SUMIFS(U$179:U$189,$C$179:$C$189,$C256,$D$179:$D$189,$D256)*
SUMIFS(U$193:U$203,$C$193:$C$203,$C256,$D$193:$D$203,$D256)*
SUMPRODUCT($D$147:$N$152*($D$146:$N$146=$E$206)*($D$145:$N$145=$D256)*($C$147:$C$152=$B256))
)
)</f>
        <v>11.833923652315686</v>
      </c>
      <c r="V256" s="99" cm="1">
        <f t="array" ref="V256">$A256 * $E$108 * (
(
SUMIFS(V$179:V$189,$C$179:$C$189,$C256,$D$179:$D$189,$D256)*
SUMIFS(V$193:V$203,$C$193:$C$203,$C256,$D$193:$D$203,$D256)*
SUMPRODUCT($D$147:$N$152*($D$146:$N$146=$E$207)*($D$145:$N$145=$D256)*($C$147:$C$152=$B256))
) -
(
SUMIFS(V$179:V$189,$C$179:$C$189,$C256,$D$179:$D$189,$D256)*
SUMIFS(V$193:V$203,$C$193:$C$203,$C256,$D$193:$D$203,$D256)*
SUMPRODUCT($D$147:$N$152*($D$146:$N$146=$E$206)*($D$145:$N$145=$D256)*($C$147:$C$152=$B256))
)
)</f>
        <v>11.833923652315686</v>
      </c>
      <c r="W256" s="99" cm="1">
        <f t="array" ref="W256">$A256 * $E$108 * (
(
SUMIFS(W$179:W$189,$C$179:$C$189,$C256,$D$179:$D$189,$D256)*
SUMIFS(W$193:W$203,$C$193:$C$203,$C256,$D$193:$D$203,$D256)*
SUMPRODUCT($D$147:$N$152*($D$146:$N$146=$E$207)*($D$145:$N$145=$D256)*($C$147:$C$152=$B256))
) -
(
SUMIFS(W$179:W$189,$C$179:$C$189,$C256,$D$179:$D$189,$D256)*
SUMIFS(W$193:W$203,$C$193:$C$203,$C256,$D$193:$D$203,$D256)*
SUMPRODUCT($D$147:$N$152*($D$146:$N$146=$E$206)*($D$145:$N$145=$D256)*($C$147:$C$152=$B256))
)
)</f>
        <v>11.833923652315686</v>
      </c>
      <c r="X256" s="99" cm="1">
        <f t="array" ref="X256">$A256 * $E$108 * (
(
SUMIFS(X$179:X$189,$C$179:$C$189,$C256,$D$179:$D$189,$D256)*
SUMIFS(X$193:X$203,$C$193:$C$203,$C256,$D$193:$D$203,$D256)*
SUMPRODUCT($D$147:$N$152*($D$146:$N$146=$E$207)*($D$145:$N$145=$D256)*($C$147:$C$152=$B256))
) -
(
SUMIFS(X$179:X$189,$C$179:$C$189,$C256,$D$179:$D$189,$D256)*
SUMIFS(X$193:X$203,$C$193:$C$203,$C256,$D$193:$D$203,$D256)*
SUMPRODUCT($D$147:$N$152*($D$146:$N$146=$E$206)*($D$145:$N$145=$D256)*($C$147:$C$152=$B256))
)
)</f>
        <v>11.833923652315686</v>
      </c>
      <c r="Y256" s="99" cm="1">
        <f t="array" ref="Y256">$A256 * $E$108 * (
(
SUMIFS(Y$179:Y$189,$C$179:$C$189,$C256,$D$179:$D$189,$D256)*
SUMIFS(Y$193:Y$203,$C$193:$C$203,$C256,$D$193:$D$203,$D256)*
SUMPRODUCT($D$147:$N$152*($D$146:$N$146=$E$207)*($D$145:$N$145=$D256)*($C$147:$C$152=$B256))
) -
(
SUMIFS(Y$179:Y$189,$C$179:$C$189,$C256,$D$179:$D$189,$D256)*
SUMIFS(Y$193:Y$203,$C$193:$C$203,$C256,$D$193:$D$203,$D256)*
SUMPRODUCT($D$147:$N$152*($D$146:$N$146=$E$206)*($D$145:$N$145=$D256)*($C$147:$C$152=$B256))
)
)</f>
        <v>11.833923652315686</v>
      </c>
      <c r="Z256" s="99" cm="1">
        <f t="array" ref="Z256">$A256 * $E$108 * (
(
SUMIFS(Z$179:Z$189,$C$179:$C$189,$C256,$D$179:$D$189,$D256)*
SUMIFS(Z$193:Z$203,$C$193:$C$203,$C256,$D$193:$D$203,$D256)*
SUMPRODUCT($D$147:$N$152*($D$146:$N$146=$E$207)*($D$145:$N$145=$D256)*($C$147:$C$152=$B256))
) -
(
SUMIFS(Z$179:Z$189,$C$179:$C$189,$C256,$D$179:$D$189,$D256)*
SUMIFS(Z$193:Z$203,$C$193:$C$203,$C256,$D$193:$D$203,$D256)*
SUMPRODUCT($D$147:$N$152*($D$146:$N$146=$E$206)*($D$145:$N$145=$D256)*($C$147:$C$152=$B256))
)
)</f>
        <v>11.833923652315686</v>
      </c>
      <c r="AA256" s="99" cm="1">
        <f t="array" ref="AA256">$A256 * $E$108 * (
(
SUMIFS(AA$179:AA$189,$C$179:$C$189,$C256,$D$179:$D$189,$D256)*
SUMIFS(AA$193:AA$203,$C$193:$C$203,$C256,$D$193:$D$203,$D256)*
SUMPRODUCT($D$147:$N$152*($D$146:$N$146=$E$207)*($D$145:$N$145=$D256)*($C$147:$C$152=$B256))
) -
(
SUMIFS(AA$179:AA$189,$C$179:$C$189,$C256,$D$179:$D$189,$D256)*
SUMIFS(AA$193:AA$203,$C$193:$C$203,$C256,$D$193:$D$203,$D256)*
SUMPRODUCT($D$147:$N$152*($D$146:$N$146=$E$206)*($D$145:$N$145=$D256)*($C$147:$C$152=$B256))
)
)</f>
        <v>11.833923652315686</v>
      </c>
      <c r="AB256" s="99" cm="1">
        <f t="array" ref="AB256">$A256 * $E$108 * (
(
SUMIFS(AB$179:AB$189,$C$179:$C$189,$C256,$D$179:$D$189,$D256)*
SUMIFS(AB$193:AB$203,$C$193:$C$203,$C256,$D$193:$D$203,$D256)*
SUMPRODUCT($D$147:$N$152*($D$146:$N$146=$E$207)*($D$145:$N$145=$D256)*($C$147:$C$152=$B256))
) -
(
SUMIFS(AB$179:AB$189,$C$179:$C$189,$C256,$D$179:$D$189,$D256)*
SUMIFS(AB$193:AB$203,$C$193:$C$203,$C256,$D$193:$D$203,$D256)*
SUMPRODUCT($D$147:$N$152*($D$146:$N$146=$E$206)*($D$145:$N$145=$D256)*($C$147:$C$152=$B256))
)
)</f>
        <v>11.833923652315686</v>
      </c>
      <c r="AC256" s="99" cm="1">
        <f t="array" ref="AC256">$A256 * $E$108 * (
(
SUMIFS(AC$179:AC$189,$C$179:$C$189,$C256,$D$179:$D$189,$D256)*
SUMIFS(AC$193:AC$203,$C$193:$C$203,$C256,$D$193:$D$203,$D256)*
SUMPRODUCT($D$147:$N$152*($D$146:$N$146=$E$207)*($D$145:$N$145=$D256)*($C$147:$C$152=$B256))
) -
(
SUMIFS(AC$179:AC$189,$C$179:$C$189,$C256,$D$179:$D$189,$D256)*
SUMIFS(AC$193:AC$203,$C$193:$C$203,$C256,$D$193:$D$203,$D256)*
SUMPRODUCT($D$147:$N$152*($D$146:$N$146=$E$206)*($D$145:$N$145=$D256)*($C$147:$C$152=$B256))
)
)</f>
        <v>11.833923652315686</v>
      </c>
      <c r="AD256" s="99" cm="1">
        <f t="array" ref="AD256">$A256 * $E$108 * (
(
SUMIFS(AD$179:AD$189,$C$179:$C$189,$C256,$D$179:$D$189,$D256)*
SUMIFS(AD$193:AD$203,$C$193:$C$203,$C256,$D$193:$D$203,$D256)*
SUMPRODUCT($D$147:$N$152*($D$146:$N$146=$E$207)*($D$145:$N$145=$D256)*($C$147:$C$152=$B256))
) -
(
SUMIFS(AD$179:AD$189,$C$179:$C$189,$C256,$D$179:$D$189,$D256)*
SUMIFS(AD$193:AD$203,$C$193:$C$203,$C256,$D$193:$D$203,$D256)*
SUMPRODUCT($D$147:$N$152*($D$146:$N$146=$E$206)*($D$145:$N$145=$D256)*($C$147:$C$152=$B256))
)
)</f>
        <v>11.833923652315686</v>
      </c>
    </row>
    <row r="257" spans="1:30" x14ac:dyDescent="0.2">
      <c r="A257" s="15"/>
      <c r="B257" s="6"/>
      <c r="C257" s="6"/>
      <c r="D257" s="6"/>
      <c r="E257" s="99" cm="1">
        <f t="array" ref="E257">$A257 * $E$108 * (
(
SUMIFS(E$179:E$189,$C$179:$C$189,$C257,$D$179:$D$189,$D257)*
SUMIFS(E$193:E$203,$C$193:$C$203,$C257,$D$193:$D$203,$D257)*
SUMPRODUCT($D$147:$N$152*($D$146:$N$146=$E$207)*($D$145:$N$145=$D257)*($C$147:$C$152=$B257))
) -
(
SUMIFS(E$179:E$189,$C$179:$C$189,$C257,$D$179:$D$189,$D257)*
SUMIFS(E$193:E$203,$C$193:$C$203,$C257,$D$193:$D$203,$D257)*
SUMPRODUCT($D$147:$N$152*($D$146:$N$146=$E$206)*($D$145:$N$145=$D257)*($C$147:$C$152=$B257))
)
)</f>
        <v>0</v>
      </c>
      <c r="F257" s="99" cm="1">
        <f t="array" ref="F257">$A257 * $E$108 * (
(
SUMIFS(F$179:F$189,$C$179:$C$189,$C257,$D$179:$D$189,$D257)*
SUMIFS(F$193:F$203,$C$193:$C$203,$C257,$D$193:$D$203,$D257)*
SUMPRODUCT($D$147:$N$152*($D$146:$N$146=$E$207)*($D$145:$N$145=$D257)*($C$147:$C$152=$B257))
) -
(
SUMIFS(F$179:F$189,$C$179:$C$189,$C257,$D$179:$D$189,$D257)*
SUMIFS(F$193:F$203,$C$193:$C$203,$C257,$D$193:$D$203,$D257)*
SUMPRODUCT($D$147:$N$152*($D$146:$N$146=$E$206)*($D$145:$N$145=$D257)*($C$147:$C$152=$B257))
)
)</f>
        <v>0</v>
      </c>
      <c r="G257" s="99" cm="1">
        <f t="array" ref="G257">$A257 * $E$108 * (
(
SUMIFS(G$179:G$189,$C$179:$C$189,$C257,$D$179:$D$189,$D257)*
SUMIFS(G$193:G$203,$C$193:$C$203,$C257,$D$193:$D$203,$D257)*
SUMPRODUCT($D$147:$N$152*($D$146:$N$146=$E$207)*($D$145:$N$145=$D257)*($C$147:$C$152=$B257))
) -
(
SUMIFS(G$179:G$189,$C$179:$C$189,$C257,$D$179:$D$189,$D257)*
SUMIFS(G$193:G$203,$C$193:$C$203,$C257,$D$193:$D$203,$D257)*
SUMPRODUCT($D$147:$N$152*($D$146:$N$146=$E$206)*($D$145:$N$145=$D257)*($C$147:$C$152=$B257))
)
)</f>
        <v>0</v>
      </c>
      <c r="H257" s="99" cm="1">
        <f t="array" ref="H257">$A257 * $E$108 * (
(
SUMIFS(H$179:H$189,$C$179:$C$189,$C257,$D$179:$D$189,$D257)*
SUMIFS(H$193:H$203,$C$193:$C$203,$C257,$D$193:$D$203,$D257)*
SUMPRODUCT($D$147:$N$152*($D$146:$N$146=$E$207)*($D$145:$N$145=$D257)*($C$147:$C$152=$B257))
) -
(
SUMIFS(H$179:H$189,$C$179:$C$189,$C257,$D$179:$D$189,$D257)*
SUMIFS(H$193:H$203,$C$193:$C$203,$C257,$D$193:$D$203,$D257)*
SUMPRODUCT($D$147:$N$152*($D$146:$N$146=$E$206)*($D$145:$N$145=$D257)*($C$147:$C$152=$B257))
)
)</f>
        <v>0</v>
      </c>
      <c r="I257" s="99" cm="1">
        <f t="array" ref="I257">$A257 * $E$108 * (
(
SUMIFS(I$179:I$189,$C$179:$C$189,$C257,$D$179:$D$189,$D257)*
SUMIFS(I$193:I$203,$C$193:$C$203,$C257,$D$193:$D$203,$D257)*
SUMPRODUCT($D$147:$N$152*($D$146:$N$146=$E$207)*($D$145:$N$145=$D257)*($C$147:$C$152=$B257))
) -
(
SUMIFS(I$179:I$189,$C$179:$C$189,$C257,$D$179:$D$189,$D257)*
SUMIFS(I$193:I$203,$C$193:$C$203,$C257,$D$193:$D$203,$D257)*
SUMPRODUCT($D$147:$N$152*($D$146:$N$146=$E$206)*($D$145:$N$145=$D257)*($C$147:$C$152=$B257))
)
)</f>
        <v>0</v>
      </c>
      <c r="J257" s="99" cm="1">
        <f t="array" ref="J257">$A257 * $E$108 * (
(
SUMIFS(J$179:J$189,$C$179:$C$189,$C257,$D$179:$D$189,$D257)*
SUMIFS(J$193:J$203,$C$193:$C$203,$C257,$D$193:$D$203,$D257)*
SUMPRODUCT($D$147:$N$152*($D$146:$N$146=$E$207)*($D$145:$N$145=$D257)*($C$147:$C$152=$B257))
) -
(
SUMIFS(J$179:J$189,$C$179:$C$189,$C257,$D$179:$D$189,$D257)*
SUMIFS(J$193:J$203,$C$193:$C$203,$C257,$D$193:$D$203,$D257)*
SUMPRODUCT($D$147:$N$152*($D$146:$N$146=$E$206)*($D$145:$N$145=$D257)*($C$147:$C$152=$B257))
)
)</f>
        <v>0</v>
      </c>
      <c r="K257" s="99" cm="1">
        <f t="array" ref="K257">$A257 * $E$108 * (
(
SUMIFS(K$179:K$189,$C$179:$C$189,$C257,$D$179:$D$189,$D257)*
SUMIFS(K$193:K$203,$C$193:$C$203,$C257,$D$193:$D$203,$D257)*
SUMPRODUCT($D$147:$N$152*($D$146:$N$146=$E$207)*($D$145:$N$145=$D257)*($C$147:$C$152=$B257))
) -
(
SUMIFS(K$179:K$189,$C$179:$C$189,$C257,$D$179:$D$189,$D257)*
SUMIFS(K$193:K$203,$C$193:$C$203,$C257,$D$193:$D$203,$D257)*
SUMPRODUCT($D$147:$N$152*($D$146:$N$146=$E$206)*($D$145:$N$145=$D257)*($C$147:$C$152=$B257))
)
)</f>
        <v>0</v>
      </c>
      <c r="L257" s="99" cm="1">
        <f t="array" ref="L257">$A257 * $E$108 * (
(
SUMIFS(L$179:L$189,$C$179:$C$189,$C257,$D$179:$D$189,$D257)*
SUMIFS(L$193:L$203,$C$193:$C$203,$C257,$D$193:$D$203,$D257)*
SUMPRODUCT($D$147:$N$152*($D$146:$N$146=$E$207)*($D$145:$N$145=$D257)*($C$147:$C$152=$B257))
) -
(
SUMIFS(L$179:L$189,$C$179:$C$189,$C257,$D$179:$D$189,$D257)*
SUMIFS(L$193:L$203,$C$193:$C$203,$C257,$D$193:$D$203,$D257)*
SUMPRODUCT($D$147:$N$152*($D$146:$N$146=$E$206)*($D$145:$N$145=$D257)*($C$147:$C$152=$B257))
)
)</f>
        <v>0</v>
      </c>
      <c r="M257" s="99" cm="1">
        <f t="array" ref="M257">$A257 * $E$108 * (
(
SUMIFS(M$179:M$189,$C$179:$C$189,$C257,$D$179:$D$189,$D257)*
SUMIFS(M$193:M$203,$C$193:$C$203,$C257,$D$193:$D$203,$D257)*
SUMPRODUCT($D$147:$N$152*($D$146:$N$146=$E$207)*($D$145:$N$145=$D257)*($C$147:$C$152=$B257))
) -
(
SUMIFS(M$179:M$189,$C$179:$C$189,$C257,$D$179:$D$189,$D257)*
SUMIFS(M$193:M$203,$C$193:$C$203,$C257,$D$193:$D$203,$D257)*
SUMPRODUCT($D$147:$N$152*($D$146:$N$146=$E$206)*($D$145:$N$145=$D257)*($C$147:$C$152=$B257))
)
)</f>
        <v>0</v>
      </c>
      <c r="N257" s="99" cm="1">
        <f t="array" ref="N257">$A257 * $E$108 * (
(
SUMIFS(N$179:N$189,$C$179:$C$189,$C257,$D$179:$D$189,$D257)*
SUMIFS(N$193:N$203,$C$193:$C$203,$C257,$D$193:$D$203,$D257)*
SUMPRODUCT($D$147:$N$152*($D$146:$N$146=$E$207)*($D$145:$N$145=$D257)*($C$147:$C$152=$B257))
) -
(
SUMIFS(N$179:N$189,$C$179:$C$189,$C257,$D$179:$D$189,$D257)*
SUMIFS(N$193:N$203,$C$193:$C$203,$C257,$D$193:$D$203,$D257)*
SUMPRODUCT($D$147:$N$152*($D$146:$N$146=$E$206)*($D$145:$N$145=$D257)*($C$147:$C$152=$B257))
)
)</f>
        <v>0</v>
      </c>
      <c r="O257" s="99" cm="1">
        <f t="array" ref="O257">$A257 * $E$108 * (
(
SUMIFS(O$179:O$189,$C$179:$C$189,$C257,$D$179:$D$189,$D257)*
SUMIFS(O$193:O$203,$C$193:$C$203,$C257,$D$193:$D$203,$D257)*
SUMPRODUCT($D$147:$N$152*($D$146:$N$146=$E$207)*($D$145:$N$145=$D257)*($C$147:$C$152=$B257))
) -
(
SUMIFS(O$179:O$189,$C$179:$C$189,$C257,$D$179:$D$189,$D257)*
SUMIFS(O$193:O$203,$C$193:$C$203,$C257,$D$193:$D$203,$D257)*
SUMPRODUCT($D$147:$N$152*($D$146:$N$146=$E$206)*($D$145:$N$145=$D257)*($C$147:$C$152=$B257))
)
)</f>
        <v>0</v>
      </c>
      <c r="P257" s="99" cm="1">
        <f t="array" ref="P257">$A257 * $E$108 * (
(
SUMIFS(P$179:P$189,$C$179:$C$189,$C257,$D$179:$D$189,$D257)*
SUMIFS(P$193:P$203,$C$193:$C$203,$C257,$D$193:$D$203,$D257)*
SUMPRODUCT($D$147:$N$152*($D$146:$N$146=$E$207)*($D$145:$N$145=$D257)*($C$147:$C$152=$B257))
) -
(
SUMIFS(P$179:P$189,$C$179:$C$189,$C257,$D$179:$D$189,$D257)*
SUMIFS(P$193:P$203,$C$193:$C$203,$C257,$D$193:$D$203,$D257)*
SUMPRODUCT($D$147:$N$152*($D$146:$N$146=$E$206)*($D$145:$N$145=$D257)*($C$147:$C$152=$B257))
)
)</f>
        <v>0</v>
      </c>
      <c r="Q257" s="99" cm="1">
        <f t="array" ref="Q257">$A257 * $E$108 * (
(
SUMIFS(Q$179:Q$189,$C$179:$C$189,$C257,$D$179:$D$189,$D257)*
SUMIFS(Q$193:Q$203,$C$193:$C$203,$C257,$D$193:$D$203,$D257)*
SUMPRODUCT($D$147:$N$152*($D$146:$N$146=$E$207)*($D$145:$N$145=$D257)*($C$147:$C$152=$B257))
) -
(
SUMIFS(Q$179:Q$189,$C$179:$C$189,$C257,$D$179:$D$189,$D257)*
SUMIFS(Q$193:Q$203,$C$193:$C$203,$C257,$D$193:$D$203,$D257)*
SUMPRODUCT($D$147:$N$152*($D$146:$N$146=$E$206)*($D$145:$N$145=$D257)*($C$147:$C$152=$B257))
)
)</f>
        <v>0</v>
      </c>
      <c r="R257" s="99" cm="1">
        <f t="array" ref="R257">$A257 * $E$108 * (
(
SUMIFS(R$179:R$189,$C$179:$C$189,$C257,$D$179:$D$189,$D257)*
SUMIFS(R$193:R$203,$C$193:$C$203,$C257,$D$193:$D$203,$D257)*
SUMPRODUCT($D$147:$N$152*($D$146:$N$146=$E$207)*($D$145:$N$145=$D257)*($C$147:$C$152=$B257))
) -
(
SUMIFS(R$179:R$189,$C$179:$C$189,$C257,$D$179:$D$189,$D257)*
SUMIFS(R$193:R$203,$C$193:$C$203,$C257,$D$193:$D$203,$D257)*
SUMPRODUCT($D$147:$N$152*($D$146:$N$146=$E$206)*($D$145:$N$145=$D257)*($C$147:$C$152=$B257))
)
)</f>
        <v>0</v>
      </c>
      <c r="S257" s="99" cm="1">
        <f t="array" ref="S257">$A257 * $E$108 * (
(
SUMIFS(S$179:S$189,$C$179:$C$189,$C257,$D$179:$D$189,$D257)*
SUMIFS(S$193:S$203,$C$193:$C$203,$C257,$D$193:$D$203,$D257)*
SUMPRODUCT($D$147:$N$152*($D$146:$N$146=$E$207)*($D$145:$N$145=$D257)*($C$147:$C$152=$B257))
) -
(
SUMIFS(S$179:S$189,$C$179:$C$189,$C257,$D$179:$D$189,$D257)*
SUMIFS(S$193:S$203,$C$193:$C$203,$C257,$D$193:$D$203,$D257)*
SUMPRODUCT($D$147:$N$152*($D$146:$N$146=$E$206)*($D$145:$N$145=$D257)*($C$147:$C$152=$B257))
)
)</f>
        <v>0</v>
      </c>
      <c r="T257" s="99" cm="1">
        <f t="array" ref="T257">$A257 * $E$108 * (
(
SUMIFS(T$179:T$189,$C$179:$C$189,$C257,$D$179:$D$189,$D257)*
SUMIFS(T$193:T$203,$C$193:$C$203,$C257,$D$193:$D$203,$D257)*
SUMPRODUCT($D$147:$N$152*($D$146:$N$146=$E$207)*($D$145:$N$145=$D257)*($C$147:$C$152=$B257))
) -
(
SUMIFS(T$179:T$189,$C$179:$C$189,$C257,$D$179:$D$189,$D257)*
SUMIFS(T$193:T$203,$C$193:$C$203,$C257,$D$193:$D$203,$D257)*
SUMPRODUCT($D$147:$N$152*($D$146:$N$146=$E$206)*($D$145:$N$145=$D257)*($C$147:$C$152=$B257))
)
)</f>
        <v>0</v>
      </c>
      <c r="U257" s="99" cm="1">
        <f t="array" ref="U257">$A257 * $E$108 * (
(
SUMIFS(U$179:U$189,$C$179:$C$189,$C257,$D$179:$D$189,$D257)*
SUMIFS(U$193:U$203,$C$193:$C$203,$C257,$D$193:$D$203,$D257)*
SUMPRODUCT($D$147:$N$152*($D$146:$N$146=$E$207)*($D$145:$N$145=$D257)*($C$147:$C$152=$B257))
) -
(
SUMIFS(U$179:U$189,$C$179:$C$189,$C257,$D$179:$D$189,$D257)*
SUMIFS(U$193:U$203,$C$193:$C$203,$C257,$D$193:$D$203,$D257)*
SUMPRODUCT($D$147:$N$152*($D$146:$N$146=$E$206)*($D$145:$N$145=$D257)*($C$147:$C$152=$B257))
)
)</f>
        <v>0</v>
      </c>
      <c r="V257" s="99" cm="1">
        <f t="array" ref="V257">$A257 * $E$108 * (
(
SUMIFS(V$179:V$189,$C$179:$C$189,$C257,$D$179:$D$189,$D257)*
SUMIFS(V$193:V$203,$C$193:$C$203,$C257,$D$193:$D$203,$D257)*
SUMPRODUCT($D$147:$N$152*($D$146:$N$146=$E$207)*($D$145:$N$145=$D257)*($C$147:$C$152=$B257))
) -
(
SUMIFS(V$179:V$189,$C$179:$C$189,$C257,$D$179:$D$189,$D257)*
SUMIFS(V$193:V$203,$C$193:$C$203,$C257,$D$193:$D$203,$D257)*
SUMPRODUCT($D$147:$N$152*($D$146:$N$146=$E$206)*($D$145:$N$145=$D257)*($C$147:$C$152=$B257))
)
)</f>
        <v>0</v>
      </c>
      <c r="W257" s="99" cm="1">
        <f t="array" ref="W257">$A257 * $E$108 * (
(
SUMIFS(W$179:W$189,$C$179:$C$189,$C257,$D$179:$D$189,$D257)*
SUMIFS(W$193:W$203,$C$193:$C$203,$C257,$D$193:$D$203,$D257)*
SUMPRODUCT($D$147:$N$152*($D$146:$N$146=$E$207)*($D$145:$N$145=$D257)*($C$147:$C$152=$B257))
) -
(
SUMIFS(W$179:W$189,$C$179:$C$189,$C257,$D$179:$D$189,$D257)*
SUMIFS(W$193:W$203,$C$193:$C$203,$C257,$D$193:$D$203,$D257)*
SUMPRODUCT($D$147:$N$152*($D$146:$N$146=$E$206)*($D$145:$N$145=$D257)*($C$147:$C$152=$B257))
)
)</f>
        <v>0</v>
      </c>
      <c r="X257" s="99" cm="1">
        <f t="array" ref="X257">$A257 * $E$108 * (
(
SUMIFS(X$179:X$189,$C$179:$C$189,$C257,$D$179:$D$189,$D257)*
SUMIFS(X$193:X$203,$C$193:$C$203,$C257,$D$193:$D$203,$D257)*
SUMPRODUCT($D$147:$N$152*($D$146:$N$146=$E$207)*($D$145:$N$145=$D257)*($C$147:$C$152=$B257))
) -
(
SUMIFS(X$179:X$189,$C$179:$C$189,$C257,$D$179:$D$189,$D257)*
SUMIFS(X$193:X$203,$C$193:$C$203,$C257,$D$193:$D$203,$D257)*
SUMPRODUCT($D$147:$N$152*($D$146:$N$146=$E$206)*($D$145:$N$145=$D257)*($C$147:$C$152=$B257))
)
)</f>
        <v>0</v>
      </c>
      <c r="Y257" s="99" cm="1">
        <f t="array" ref="Y257">$A257 * $E$108 * (
(
SUMIFS(Y$179:Y$189,$C$179:$C$189,$C257,$D$179:$D$189,$D257)*
SUMIFS(Y$193:Y$203,$C$193:$C$203,$C257,$D$193:$D$203,$D257)*
SUMPRODUCT($D$147:$N$152*($D$146:$N$146=$E$207)*($D$145:$N$145=$D257)*($C$147:$C$152=$B257))
) -
(
SUMIFS(Y$179:Y$189,$C$179:$C$189,$C257,$D$179:$D$189,$D257)*
SUMIFS(Y$193:Y$203,$C$193:$C$203,$C257,$D$193:$D$203,$D257)*
SUMPRODUCT($D$147:$N$152*($D$146:$N$146=$E$206)*($D$145:$N$145=$D257)*($C$147:$C$152=$B257))
)
)</f>
        <v>0</v>
      </c>
      <c r="Z257" s="99" cm="1">
        <f t="array" ref="Z257">$A257 * $E$108 * (
(
SUMIFS(Z$179:Z$189,$C$179:$C$189,$C257,$D$179:$D$189,$D257)*
SUMIFS(Z$193:Z$203,$C$193:$C$203,$C257,$D$193:$D$203,$D257)*
SUMPRODUCT($D$147:$N$152*($D$146:$N$146=$E$207)*($D$145:$N$145=$D257)*($C$147:$C$152=$B257))
) -
(
SUMIFS(Z$179:Z$189,$C$179:$C$189,$C257,$D$179:$D$189,$D257)*
SUMIFS(Z$193:Z$203,$C$193:$C$203,$C257,$D$193:$D$203,$D257)*
SUMPRODUCT($D$147:$N$152*($D$146:$N$146=$E$206)*($D$145:$N$145=$D257)*($C$147:$C$152=$B257))
)
)</f>
        <v>0</v>
      </c>
      <c r="AA257" s="99" cm="1">
        <f t="array" ref="AA257">$A257 * $E$108 * (
(
SUMIFS(AA$179:AA$189,$C$179:$C$189,$C257,$D$179:$D$189,$D257)*
SUMIFS(AA$193:AA$203,$C$193:$C$203,$C257,$D$193:$D$203,$D257)*
SUMPRODUCT($D$147:$N$152*($D$146:$N$146=$E$207)*($D$145:$N$145=$D257)*($C$147:$C$152=$B257))
) -
(
SUMIFS(AA$179:AA$189,$C$179:$C$189,$C257,$D$179:$D$189,$D257)*
SUMIFS(AA$193:AA$203,$C$193:$C$203,$C257,$D$193:$D$203,$D257)*
SUMPRODUCT($D$147:$N$152*($D$146:$N$146=$E$206)*($D$145:$N$145=$D257)*($C$147:$C$152=$B257))
)
)</f>
        <v>0</v>
      </c>
      <c r="AB257" s="99" cm="1">
        <f t="array" ref="AB257">$A257 * $E$108 * (
(
SUMIFS(AB$179:AB$189,$C$179:$C$189,$C257,$D$179:$D$189,$D257)*
SUMIFS(AB$193:AB$203,$C$193:$C$203,$C257,$D$193:$D$203,$D257)*
SUMPRODUCT($D$147:$N$152*($D$146:$N$146=$E$207)*($D$145:$N$145=$D257)*($C$147:$C$152=$B257))
) -
(
SUMIFS(AB$179:AB$189,$C$179:$C$189,$C257,$D$179:$D$189,$D257)*
SUMIFS(AB$193:AB$203,$C$193:$C$203,$C257,$D$193:$D$203,$D257)*
SUMPRODUCT($D$147:$N$152*($D$146:$N$146=$E$206)*($D$145:$N$145=$D257)*($C$147:$C$152=$B257))
)
)</f>
        <v>0</v>
      </c>
      <c r="AC257" s="99" cm="1">
        <f t="array" ref="AC257">$A257 * $E$108 * (
(
SUMIFS(AC$179:AC$189,$C$179:$C$189,$C257,$D$179:$D$189,$D257)*
SUMIFS(AC$193:AC$203,$C$193:$C$203,$C257,$D$193:$D$203,$D257)*
SUMPRODUCT($D$147:$N$152*($D$146:$N$146=$E$207)*($D$145:$N$145=$D257)*($C$147:$C$152=$B257))
) -
(
SUMIFS(AC$179:AC$189,$C$179:$C$189,$C257,$D$179:$D$189,$D257)*
SUMIFS(AC$193:AC$203,$C$193:$C$203,$C257,$D$193:$D$203,$D257)*
SUMPRODUCT($D$147:$N$152*($D$146:$N$146=$E$206)*($D$145:$N$145=$D257)*($C$147:$C$152=$B257))
)
)</f>
        <v>0</v>
      </c>
      <c r="AD257" s="99" cm="1">
        <f t="array" ref="AD257">$A257 * $E$108 * (
(
SUMIFS(AD$179:AD$189,$C$179:$C$189,$C257,$D$179:$D$189,$D257)*
SUMIFS(AD$193:AD$203,$C$193:$C$203,$C257,$D$193:$D$203,$D257)*
SUMPRODUCT($D$147:$N$152*($D$146:$N$146=$E$207)*($D$145:$N$145=$D257)*($C$147:$C$152=$B257))
) -
(
SUMIFS(AD$179:AD$189,$C$179:$C$189,$C257,$D$179:$D$189,$D257)*
SUMIFS(AD$193:AD$203,$C$193:$C$203,$C257,$D$193:$D$203,$D257)*
SUMPRODUCT($D$147:$N$152*($D$146:$N$146=$E$206)*($D$145:$N$145=$D257)*($C$147:$C$152=$B257))
)
)</f>
        <v>0</v>
      </c>
    </row>
    <row r="258" spans="1:30" x14ac:dyDescent="0.2">
      <c r="A258" s="15">
        <f>1</f>
        <v>1</v>
      </c>
      <c r="B258" s="6" t="s">
        <v>46</v>
      </c>
      <c r="C258" s="6" t="s">
        <v>36</v>
      </c>
      <c r="D258" s="6" t="s">
        <v>125</v>
      </c>
      <c r="E258" s="99" cm="1">
        <f t="array" ref="E258">$A258 * $E$108 * (
(
SUMIFS(E$179:E$189,$C$179:$C$189,$C258,$D$179:$D$189,$D258)*
SUMIFS(E$193:E$203,$C$193:$C$203,$C258,$D$193:$D$203,$D258)*
SUMPRODUCT($D$147:$N$152*($D$146:$N$146=$E$207)*($D$145:$N$145=$D258)*($C$147:$C$152=$B258))
) -
(
SUMIFS(E$179:E$189,$C$179:$C$189,$C258,$D$179:$D$189,$D258)*
SUMIFS(E$193:E$203,$C$193:$C$203,$C258,$D$193:$D$203,$D258)*
SUMPRODUCT($D$147:$N$152*($D$146:$N$146=$E$206)*($D$145:$N$145=$D258)*($C$147:$C$152=$B258))
)
)</f>
        <v>0</v>
      </c>
      <c r="F258" s="99" cm="1">
        <f t="array" ref="F258">$A258 * $E$108 * (
(
SUMIFS(F$179:F$189,$C$179:$C$189,$C258,$D$179:$D$189,$D258)*
SUMIFS(F$193:F$203,$C$193:$C$203,$C258,$D$193:$D$203,$D258)*
SUMPRODUCT($D$147:$N$152*($D$146:$N$146=$E$207)*($D$145:$N$145=$D258)*($C$147:$C$152=$B258))
) -
(
SUMIFS(F$179:F$189,$C$179:$C$189,$C258,$D$179:$D$189,$D258)*
SUMIFS(F$193:F$203,$C$193:$C$203,$C258,$D$193:$D$203,$D258)*
SUMPRODUCT($D$147:$N$152*($D$146:$N$146=$E$206)*($D$145:$N$145=$D258)*($C$147:$C$152=$B258))
)
)</f>
        <v>0</v>
      </c>
      <c r="G258" s="99" cm="1">
        <f t="array" ref="G258">$A258 * $E$108 * (
(
SUMIFS(G$179:G$189,$C$179:$C$189,$C258,$D$179:$D$189,$D258)*
SUMIFS(G$193:G$203,$C$193:$C$203,$C258,$D$193:$D$203,$D258)*
SUMPRODUCT($D$147:$N$152*($D$146:$N$146=$E$207)*($D$145:$N$145=$D258)*($C$147:$C$152=$B258))
) -
(
SUMIFS(G$179:G$189,$C$179:$C$189,$C258,$D$179:$D$189,$D258)*
SUMIFS(G$193:G$203,$C$193:$C$203,$C258,$D$193:$D$203,$D258)*
SUMPRODUCT($D$147:$N$152*($D$146:$N$146=$E$206)*($D$145:$N$145=$D258)*($C$147:$C$152=$B258))
)
)</f>
        <v>19.990403991849881</v>
      </c>
      <c r="H258" s="99" cm="1">
        <f t="array" ref="H258">$A258 * $E$108 * (
(
SUMIFS(H$179:H$189,$C$179:$C$189,$C258,$D$179:$D$189,$D258)*
SUMIFS(H$193:H$203,$C$193:$C$203,$C258,$D$193:$D$203,$D258)*
SUMPRODUCT($D$147:$N$152*($D$146:$N$146=$E$207)*($D$145:$N$145=$D258)*($C$147:$C$152=$B258))
) -
(
SUMIFS(H$179:H$189,$C$179:$C$189,$C258,$D$179:$D$189,$D258)*
SUMIFS(H$193:H$203,$C$193:$C$203,$C258,$D$193:$D$203,$D258)*
SUMPRODUCT($D$147:$N$152*($D$146:$N$146=$E$206)*($D$145:$N$145=$D258)*($C$147:$C$152=$B258))
)
)</f>
        <v>39.980807983699762</v>
      </c>
      <c r="I258" s="99" cm="1">
        <f t="array" ref="I258">$A258 * $E$108 * (
(
SUMIFS(I$179:I$189,$C$179:$C$189,$C258,$D$179:$D$189,$D258)*
SUMIFS(I$193:I$203,$C$193:$C$203,$C258,$D$193:$D$203,$D258)*
SUMPRODUCT($D$147:$N$152*($D$146:$N$146=$E$207)*($D$145:$N$145=$D258)*($C$147:$C$152=$B258))
) -
(
SUMIFS(I$179:I$189,$C$179:$C$189,$C258,$D$179:$D$189,$D258)*
SUMIFS(I$193:I$203,$C$193:$C$203,$C258,$D$193:$D$203,$D258)*
SUMPRODUCT($D$147:$N$152*($D$146:$N$146=$E$206)*($D$145:$N$145=$D258)*($C$147:$C$152=$B258))
)
)</f>
        <v>59.971211975549643</v>
      </c>
      <c r="J258" s="99" cm="1">
        <f t="array" ref="J258">$A258 * $E$108 * (
(
SUMIFS(J$179:J$189,$C$179:$C$189,$C258,$D$179:$D$189,$D258)*
SUMIFS(J$193:J$203,$C$193:$C$203,$C258,$D$193:$D$203,$D258)*
SUMPRODUCT($D$147:$N$152*($D$146:$N$146=$E$207)*($D$145:$N$145=$D258)*($C$147:$C$152=$B258))
) -
(
SUMIFS(J$179:J$189,$C$179:$C$189,$C258,$D$179:$D$189,$D258)*
SUMIFS(J$193:J$203,$C$193:$C$203,$C258,$D$193:$D$203,$D258)*
SUMPRODUCT($D$147:$N$152*($D$146:$N$146=$E$206)*($D$145:$N$145=$D258)*($C$147:$C$152=$B258))
)
)</f>
        <v>79.961615967399524</v>
      </c>
      <c r="K258" s="99" cm="1">
        <f t="array" ref="K258">$A258 * $E$108 * (
(
SUMIFS(K$179:K$189,$C$179:$C$189,$C258,$D$179:$D$189,$D258)*
SUMIFS(K$193:K$203,$C$193:$C$203,$C258,$D$193:$D$203,$D258)*
SUMPRODUCT($D$147:$N$152*($D$146:$N$146=$E$207)*($D$145:$N$145=$D258)*($C$147:$C$152=$B258))
) -
(
SUMIFS(K$179:K$189,$C$179:$C$189,$C258,$D$179:$D$189,$D258)*
SUMIFS(K$193:K$203,$C$193:$C$203,$C258,$D$193:$D$203,$D258)*
SUMPRODUCT($D$147:$N$152*($D$146:$N$146=$E$206)*($D$145:$N$145=$D258)*($C$147:$C$152=$B258))
)
)</f>
        <v>99.952019959249398</v>
      </c>
      <c r="L258" s="99" cm="1">
        <f t="array" ref="L258">$A258 * $E$108 * (
(
SUMIFS(L$179:L$189,$C$179:$C$189,$C258,$D$179:$D$189,$D258)*
SUMIFS(L$193:L$203,$C$193:$C$203,$C258,$D$193:$D$203,$D258)*
SUMPRODUCT($D$147:$N$152*($D$146:$N$146=$E$207)*($D$145:$N$145=$D258)*($C$147:$C$152=$B258))
) -
(
SUMIFS(L$179:L$189,$C$179:$C$189,$C258,$D$179:$D$189,$D258)*
SUMIFS(L$193:L$203,$C$193:$C$203,$C258,$D$193:$D$203,$D258)*
SUMPRODUCT($D$147:$N$152*($D$146:$N$146=$E$206)*($D$145:$N$145=$D258)*($C$147:$C$152=$B258))
)
)</f>
        <v>99.952019959249398</v>
      </c>
      <c r="M258" s="99" cm="1">
        <f t="array" ref="M258">$A258 * $E$108 * (
(
SUMIFS(M$179:M$189,$C$179:$C$189,$C258,$D$179:$D$189,$D258)*
SUMIFS(M$193:M$203,$C$193:$C$203,$C258,$D$193:$D$203,$D258)*
SUMPRODUCT($D$147:$N$152*($D$146:$N$146=$E$207)*($D$145:$N$145=$D258)*($C$147:$C$152=$B258))
) -
(
SUMIFS(M$179:M$189,$C$179:$C$189,$C258,$D$179:$D$189,$D258)*
SUMIFS(M$193:M$203,$C$193:$C$203,$C258,$D$193:$D$203,$D258)*
SUMPRODUCT($D$147:$N$152*($D$146:$N$146=$E$206)*($D$145:$N$145=$D258)*($C$147:$C$152=$B258))
)
)</f>
        <v>99.952019959249398</v>
      </c>
      <c r="N258" s="99" cm="1">
        <f t="array" ref="N258">$A258 * $E$108 * (
(
SUMIFS(N$179:N$189,$C$179:$C$189,$C258,$D$179:$D$189,$D258)*
SUMIFS(N$193:N$203,$C$193:$C$203,$C258,$D$193:$D$203,$D258)*
SUMPRODUCT($D$147:$N$152*($D$146:$N$146=$E$207)*($D$145:$N$145=$D258)*($C$147:$C$152=$B258))
) -
(
SUMIFS(N$179:N$189,$C$179:$C$189,$C258,$D$179:$D$189,$D258)*
SUMIFS(N$193:N$203,$C$193:$C$203,$C258,$D$193:$D$203,$D258)*
SUMPRODUCT($D$147:$N$152*($D$146:$N$146=$E$206)*($D$145:$N$145=$D258)*($C$147:$C$152=$B258))
)
)</f>
        <v>99.952019959249398</v>
      </c>
      <c r="O258" s="99" cm="1">
        <f t="array" ref="O258">$A258 * $E$108 * (
(
SUMIFS(O$179:O$189,$C$179:$C$189,$C258,$D$179:$D$189,$D258)*
SUMIFS(O$193:O$203,$C$193:$C$203,$C258,$D$193:$D$203,$D258)*
SUMPRODUCT($D$147:$N$152*($D$146:$N$146=$E$207)*($D$145:$N$145=$D258)*($C$147:$C$152=$B258))
) -
(
SUMIFS(O$179:O$189,$C$179:$C$189,$C258,$D$179:$D$189,$D258)*
SUMIFS(O$193:O$203,$C$193:$C$203,$C258,$D$193:$D$203,$D258)*
SUMPRODUCT($D$147:$N$152*($D$146:$N$146=$E$206)*($D$145:$N$145=$D258)*($C$147:$C$152=$B258))
)
)</f>
        <v>99.952019959249398</v>
      </c>
      <c r="P258" s="99" cm="1">
        <f t="array" ref="P258">$A258 * $E$108 * (
(
SUMIFS(P$179:P$189,$C$179:$C$189,$C258,$D$179:$D$189,$D258)*
SUMIFS(P$193:P$203,$C$193:$C$203,$C258,$D$193:$D$203,$D258)*
SUMPRODUCT($D$147:$N$152*($D$146:$N$146=$E$207)*($D$145:$N$145=$D258)*($C$147:$C$152=$B258))
) -
(
SUMIFS(P$179:P$189,$C$179:$C$189,$C258,$D$179:$D$189,$D258)*
SUMIFS(P$193:P$203,$C$193:$C$203,$C258,$D$193:$D$203,$D258)*
SUMPRODUCT($D$147:$N$152*($D$146:$N$146=$E$206)*($D$145:$N$145=$D258)*($C$147:$C$152=$B258))
)
)</f>
        <v>99.952019959249398</v>
      </c>
      <c r="Q258" s="99" cm="1">
        <f t="array" ref="Q258">$A258 * $E$108 * (
(
SUMIFS(Q$179:Q$189,$C$179:$C$189,$C258,$D$179:$D$189,$D258)*
SUMIFS(Q$193:Q$203,$C$193:$C$203,$C258,$D$193:$D$203,$D258)*
SUMPRODUCT($D$147:$N$152*($D$146:$N$146=$E$207)*($D$145:$N$145=$D258)*($C$147:$C$152=$B258))
) -
(
SUMIFS(Q$179:Q$189,$C$179:$C$189,$C258,$D$179:$D$189,$D258)*
SUMIFS(Q$193:Q$203,$C$193:$C$203,$C258,$D$193:$D$203,$D258)*
SUMPRODUCT($D$147:$N$152*($D$146:$N$146=$E$206)*($D$145:$N$145=$D258)*($C$147:$C$152=$B258))
)
)</f>
        <v>99.952019959249398</v>
      </c>
      <c r="R258" s="99" cm="1">
        <f t="array" ref="R258">$A258 * $E$108 * (
(
SUMIFS(R$179:R$189,$C$179:$C$189,$C258,$D$179:$D$189,$D258)*
SUMIFS(R$193:R$203,$C$193:$C$203,$C258,$D$193:$D$203,$D258)*
SUMPRODUCT($D$147:$N$152*($D$146:$N$146=$E$207)*($D$145:$N$145=$D258)*($C$147:$C$152=$B258))
) -
(
SUMIFS(R$179:R$189,$C$179:$C$189,$C258,$D$179:$D$189,$D258)*
SUMIFS(R$193:R$203,$C$193:$C$203,$C258,$D$193:$D$203,$D258)*
SUMPRODUCT($D$147:$N$152*($D$146:$N$146=$E$206)*($D$145:$N$145=$D258)*($C$147:$C$152=$B258))
)
)</f>
        <v>99.952019959249398</v>
      </c>
      <c r="S258" s="99" cm="1">
        <f t="array" ref="S258">$A258 * $E$108 * (
(
SUMIFS(S$179:S$189,$C$179:$C$189,$C258,$D$179:$D$189,$D258)*
SUMIFS(S$193:S$203,$C$193:$C$203,$C258,$D$193:$D$203,$D258)*
SUMPRODUCT($D$147:$N$152*($D$146:$N$146=$E$207)*($D$145:$N$145=$D258)*($C$147:$C$152=$B258))
) -
(
SUMIFS(S$179:S$189,$C$179:$C$189,$C258,$D$179:$D$189,$D258)*
SUMIFS(S$193:S$203,$C$193:$C$203,$C258,$D$193:$D$203,$D258)*
SUMPRODUCT($D$147:$N$152*($D$146:$N$146=$E$206)*($D$145:$N$145=$D258)*($C$147:$C$152=$B258))
)
)</f>
        <v>99.952019959249398</v>
      </c>
      <c r="T258" s="99" cm="1">
        <f t="array" ref="T258">$A258 * $E$108 * (
(
SUMIFS(T$179:T$189,$C$179:$C$189,$C258,$D$179:$D$189,$D258)*
SUMIFS(T$193:T$203,$C$193:$C$203,$C258,$D$193:$D$203,$D258)*
SUMPRODUCT($D$147:$N$152*($D$146:$N$146=$E$207)*($D$145:$N$145=$D258)*($C$147:$C$152=$B258))
) -
(
SUMIFS(T$179:T$189,$C$179:$C$189,$C258,$D$179:$D$189,$D258)*
SUMIFS(T$193:T$203,$C$193:$C$203,$C258,$D$193:$D$203,$D258)*
SUMPRODUCT($D$147:$N$152*($D$146:$N$146=$E$206)*($D$145:$N$145=$D258)*($C$147:$C$152=$B258))
)
)</f>
        <v>99.952019959249398</v>
      </c>
      <c r="U258" s="99" cm="1">
        <f t="array" ref="U258">$A258 * $E$108 * (
(
SUMIFS(U$179:U$189,$C$179:$C$189,$C258,$D$179:$D$189,$D258)*
SUMIFS(U$193:U$203,$C$193:$C$203,$C258,$D$193:$D$203,$D258)*
SUMPRODUCT($D$147:$N$152*($D$146:$N$146=$E$207)*($D$145:$N$145=$D258)*($C$147:$C$152=$B258))
) -
(
SUMIFS(U$179:U$189,$C$179:$C$189,$C258,$D$179:$D$189,$D258)*
SUMIFS(U$193:U$203,$C$193:$C$203,$C258,$D$193:$D$203,$D258)*
SUMPRODUCT($D$147:$N$152*($D$146:$N$146=$E$206)*($D$145:$N$145=$D258)*($C$147:$C$152=$B258))
)
)</f>
        <v>99.952019959249398</v>
      </c>
      <c r="V258" s="99" cm="1">
        <f t="array" ref="V258">$A258 * $E$108 * (
(
SUMIFS(V$179:V$189,$C$179:$C$189,$C258,$D$179:$D$189,$D258)*
SUMIFS(V$193:V$203,$C$193:$C$203,$C258,$D$193:$D$203,$D258)*
SUMPRODUCT($D$147:$N$152*($D$146:$N$146=$E$207)*($D$145:$N$145=$D258)*($C$147:$C$152=$B258))
) -
(
SUMIFS(V$179:V$189,$C$179:$C$189,$C258,$D$179:$D$189,$D258)*
SUMIFS(V$193:V$203,$C$193:$C$203,$C258,$D$193:$D$203,$D258)*
SUMPRODUCT($D$147:$N$152*($D$146:$N$146=$E$206)*($D$145:$N$145=$D258)*($C$147:$C$152=$B258))
)
)</f>
        <v>99.952019959249398</v>
      </c>
      <c r="W258" s="99" cm="1">
        <f t="array" ref="W258">$A258 * $E$108 * (
(
SUMIFS(W$179:W$189,$C$179:$C$189,$C258,$D$179:$D$189,$D258)*
SUMIFS(W$193:W$203,$C$193:$C$203,$C258,$D$193:$D$203,$D258)*
SUMPRODUCT($D$147:$N$152*($D$146:$N$146=$E$207)*($D$145:$N$145=$D258)*($C$147:$C$152=$B258))
) -
(
SUMIFS(W$179:W$189,$C$179:$C$189,$C258,$D$179:$D$189,$D258)*
SUMIFS(W$193:W$203,$C$193:$C$203,$C258,$D$193:$D$203,$D258)*
SUMPRODUCT($D$147:$N$152*($D$146:$N$146=$E$206)*($D$145:$N$145=$D258)*($C$147:$C$152=$B258))
)
)</f>
        <v>99.952019959249398</v>
      </c>
      <c r="X258" s="99" cm="1">
        <f t="array" ref="X258">$A258 * $E$108 * (
(
SUMIFS(X$179:X$189,$C$179:$C$189,$C258,$D$179:$D$189,$D258)*
SUMIFS(X$193:X$203,$C$193:$C$203,$C258,$D$193:$D$203,$D258)*
SUMPRODUCT($D$147:$N$152*($D$146:$N$146=$E$207)*($D$145:$N$145=$D258)*($C$147:$C$152=$B258))
) -
(
SUMIFS(X$179:X$189,$C$179:$C$189,$C258,$D$179:$D$189,$D258)*
SUMIFS(X$193:X$203,$C$193:$C$203,$C258,$D$193:$D$203,$D258)*
SUMPRODUCT($D$147:$N$152*($D$146:$N$146=$E$206)*($D$145:$N$145=$D258)*($C$147:$C$152=$B258))
)
)</f>
        <v>99.952019959249398</v>
      </c>
      <c r="Y258" s="99" cm="1">
        <f t="array" ref="Y258">$A258 * $E$108 * (
(
SUMIFS(Y$179:Y$189,$C$179:$C$189,$C258,$D$179:$D$189,$D258)*
SUMIFS(Y$193:Y$203,$C$193:$C$203,$C258,$D$193:$D$203,$D258)*
SUMPRODUCT($D$147:$N$152*($D$146:$N$146=$E$207)*($D$145:$N$145=$D258)*($C$147:$C$152=$B258))
) -
(
SUMIFS(Y$179:Y$189,$C$179:$C$189,$C258,$D$179:$D$189,$D258)*
SUMIFS(Y$193:Y$203,$C$193:$C$203,$C258,$D$193:$D$203,$D258)*
SUMPRODUCT($D$147:$N$152*($D$146:$N$146=$E$206)*($D$145:$N$145=$D258)*($C$147:$C$152=$B258))
)
)</f>
        <v>99.952019959249398</v>
      </c>
      <c r="Z258" s="99" cm="1">
        <f t="array" ref="Z258">$A258 * $E$108 * (
(
SUMIFS(Z$179:Z$189,$C$179:$C$189,$C258,$D$179:$D$189,$D258)*
SUMIFS(Z$193:Z$203,$C$193:$C$203,$C258,$D$193:$D$203,$D258)*
SUMPRODUCT($D$147:$N$152*($D$146:$N$146=$E$207)*($D$145:$N$145=$D258)*($C$147:$C$152=$B258))
) -
(
SUMIFS(Z$179:Z$189,$C$179:$C$189,$C258,$D$179:$D$189,$D258)*
SUMIFS(Z$193:Z$203,$C$193:$C$203,$C258,$D$193:$D$203,$D258)*
SUMPRODUCT($D$147:$N$152*($D$146:$N$146=$E$206)*($D$145:$N$145=$D258)*($C$147:$C$152=$B258))
)
)</f>
        <v>99.952019959249398</v>
      </c>
      <c r="AA258" s="99" cm="1">
        <f t="array" ref="AA258">$A258 * $E$108 * (
(
SUMIFS(AA$179:AA$189,$C$179:$C$189,$C258,$D$179:$D$189,$D258)*
SUMIFS(AA$193:AA$203,$C$193:$C$203,$C258,$D$193:$D$203,$D258)*
SUMPRODUCT($D$147:$N$152*($D$146:$N$146=$E$207)*($D$145:$N$145=$D258)*($C$147:$C$152=$B258))
) -
(
SUMIFS(AA$179:AA$189,$C$179:$C$189,$C258,$D$179:$D$189,$D258)*
SUMIFS(AA$193:AA$203,$C$193:$C$203,$C258,$D$193:$D$203,$D258)*
SUMPRODUCT($D$147:$N$152*($D$146:$N$146=$E$206)*($D$145:$N$145=$D258)*($C$147:$C$152=$B258))
)
)</f>
        <v>99.952019959249398</v>
      </c>
      <c r="AB258" s="99" cm="1">
        <f t="array" ref="AB258">$A258 * $E$108 * (
(
SUMIFS(AB$179:AB$189,$C$179:$C$189,$C258,$D$179:$D$189,$D258)*
SUMIFS(AB$193:AB$203,$C$193:$C$203,$C258,$D$193:$D$203,$D258)*
SUMPRODUCT($D$147:$N$152*($D$146:$N$146=$E$207)*($D$145:$N$145=$D258)*($C$147:$C$152=$B258))
) -
(
SUMIFS(AB$179:AB$189,$C$179:$C$189,$C258,$D$179:$D$189,$D258)*
SUMIFS(AB$193:AB$203,$C$193:$C$203,$C258,$D$193:$D$203,$D258)*
SUMPRODUCT($D$147:$N$152*($D$146:$N$146=$E$206)*($D$145:$N$145=$D258)*($C$147:$C$152=$B258))
)
)</f>
        <v>99.952019959249398</v>
      </c>
      <c r="AC258" s="99" cm="1">
        <f t="array" ref="AC258">$A258 * $E$108 * (
(
SUMIFS(AC$179:AC$189,$C$179:$C$189,$C258,$D$179:$D$189,$D258)*
SUMIFS(AC$193:AC$203,$C$193:$C$203,$C258,$D$193:$D$203,$D258)*
SUMPRODUCT($D$147:$N$152*($D$146:$N$146=$E$207)*($D$145:$N$145=$D258)*($C$147:$C$152=$B258))
) -
(
SUMIFS(AC$179:AC$189,$C$179:$C$189,$C258,$D$179:$D$189,$D258)*
SUMIFS(AC$193:AC$203,$C$193:$C$203,$C258,$D$193:$D$203,$D258)*
SUMPRODUCT($D$147:$N$152*($D$146:$N$146=$E$206)*($D$145:$N$145=$D258)*($C$147:$C$152=$B258))
)
)</f>
        <v>99.952019959249398</v>
      </c>
      <c r="AD258" s="99" cm="1">
        <f t="array" ref="AD258">$A258 * $E$108 * (
(
SUMIFS(AD$179:AD$189,$C$179:$C$189,$C258,$D$179:$D$189,$D258)*
SUMIFS(AD$193:AD$203,$C$193:$C$203,$C258,$D$193:$D$203,$D258)*
SUMPRODUCT($D$147:$N$152*($D$146:$N$146=$E$207)*($D$145:$N$145=$D258)*($C$147:$C$152=$B258))
) -
(
SUMIFS(AD$179:AD$189,$C$179:$C$189,$C258,$D$179:$D$189,$D258)*
SUMIFS(AD$193:AD$203,$C$193:$C$203,$C258,$D$193:$D$203,$D258)*
SUMPRODUCT($D$147:$N$152*($D$146:$N$146=$E$206)*($D$145:$N$145=$D258)*($C$147:$C$152=$B258))
)
)</f>
        <v>99.952019959249398</v>
      </c>
    </row>
    <row r="259" spans="1:30" x14ac:dyDescent="0.2">
      <c r="A259" s="15">
        <f>1</f>
        <v>1</v>
      </c>
      <c r="B259" s="6" t="s">
        <v>47</v>
      </c>
      <c r="C259" s="6" t="s">
        <v>36</v>
      </c>
      <c r="D259" s="6" t="s">
        <v>125</v>
      </c>
      <c r="E259" s="99" cm="1">
        <f t="array" ref="E259">$A259 * $E$108 * (
(
SUMIFS(E$179:E$189,$C$179:$C$189,$C259,$D$179:$D$189,$D259)*
SUMIFS(E$193:E$203,$C$193:$C$203,$C259,$D$193:$D$203,$D259)*
SUMPRODUCT($D$147:$N$152*($D$146:$N$146=$E$207)*($D$145:$N$145=$D259)*($C$147:$C$152=$B259))
) -
(
SUMIFS(E$179:E$189,$C$179:$C$189,$C259,$D$179:$D$189,$D259)*
SUMIFS(E$193:E$203,$C$193:$C$203,$C259,$D$193:$D$203,$D259)*
SUMPRODUCT($D$147:$N$152*($D$146:$N$146=$E$206)*($D$145:$N$145=$D259)*($C$147:$C$152=$B259))
)
)</f>
        <v>0</v>
      </c>
      <c r="F259" s="99" cm="1">
        <f t="array" ref="F259">$A259 * $E$108 * (
(
SUMIFS(F$179:F$189,$C$179:$C$189,$C259,$D$179:$D$189,$D259)*
SUMIFS(F$193:F$203,$C$193:$C$203,$C259,$D$193:$D$203,$D259)*
SUMPRODUCT($D$147:$N$152*($D$146:$N$146=$E$207)*($D$145:$N$145=$D259)*($C$147:$C$152=$B259))
) -
(
SUMIFS(F$179:F$189,$C$179:$C$189,$C259,$D$179:$D$189,$D259)*
SUMIFS(F$193:F$203,$C$193:$C$203,$C259,$D$193:$D$203,$D259)*
SUMPRODUCT($D$147:$N$152*($D$146:$N$146=$E$206)*($D$145:$N$145=$D259)*($C$147:$C$152=$B259))
)
)</f>
        <v>0</v>
      </c>
      <c r="G259" s="99" cm="1">
        <f t="array" ref="G259">$A259 * $E$108 * (
(
SUMIFS(G$179:G$189,$C$179:$C$189,$C259,$D$179:$D$189,$D259)*
SUMIFS(G$193:G$203,$C$193:$C$203,$C259,$D$193:$D$203,$D259)*
SUMPRODUCT($D$147:$N$152*($D$146:$N$146=$E$207)*($D$145:$N$145=$D259)*($C$147:$C$152=$B259))
) -
(
SUMIFS(G$179:G$189,$C$179:$C$189,$C259,$D$179:$D$189,$D259)*
SUMIFS(G$193:G$203,$C$193:$C$203,$C259,$D$193:$D$203,$D259)*
SUMPRODUCT($D$147:$N$152*($D$146:$N$146=$E$206)*($D$145:$N$145=$D259)*($C$147:$C$152=$B259))
)
)</f>
        <v>23.75602573183555</v>
      </c>
      <c r="H259" s="99" cm="1">
        <f t="array" ref="H259">$A259 * $E$108 * (
(
SUMIFS(H$179:H$189,$C$179:$C$189,$C259,$D$179:$D$189,$D259)*
SUMIFS(H$193:H$203,$C$193:$C$203,$C259,$D$193:$D$203,$D259)*
SUMPRODUCT($D$147:$N$152*($D$146:$N$146=$E$207)*($D$145:$N$145=$D259)*($C$147:$C$152=$B259))
) -
(
SUMIFS(H$179:H$189,$C$179:$C$189,$C259,$D$179:$D$189,$D259)*
SUMIFS(H$193:H$203,$C$193:$C$203,$C259,$D$193:$D$203,$D259)*
SUMPRODUCT($D$147:$N$152*($D$146:$N$146=$E$206)*($D$145:$N$145=$D259)*($C$147:$C$152=$B259))
)
)</f>
        <v>47.512051463671099</v>
      </c>
      <c r="I259" s="99" cm="1">
        <f t="array" ref="I259">$A259 * $E$108 * (
(
SUMIFS(I$179:I$189,$C$179:$C$189,$C259,$D$179:$D$189,$D259)*
SUMIFS(I$193:I$203,$C$193:$C$203,$C259,$D$193:$D$203,$D259)*
SUMPRODUCT($D$147:$N$152*($D$146:$N$146=$E$207)*($D$145:$N$145=$D259)*($C$147:$C$152=$B259))
) -
(
SUMIFS(I$179:I$189,$C$179:$C$189,$C259,$D$179:$D$189,$D259)*
SUMIFS(I$193:I$203,$C$193:$C$203,$C259,$D$193:$D$203,$D259)*
SUMPRODUCT($D$147:$N$152*($D$146:$N$146=$E$206)*($D$145:$N$145=$D259)*($C$147:$C$152=$B259))
)
)</f>
        <v>71.268077195506635</v>
      </c>
      <c r="J259" s="99" cm="1">
        <f t="array" ref="J259">$A259 * $E$108 * (
(
SUMIFS(J$179:J$189,$C$179:$C$189,$C259,$D$179:$D$189,$D259)*
SUMIFS(J$193:J$203,$C$193:$C$203,$C259,$D$193:$D$203,$D259)*
SUMPRODUCT($D$147:$N$152*($D$146:$N$146=$E$207)*($D$145:$N$145=$D259)*($C$147:$C$152=$B259))
) -
(
SUMIFS(J$179:J$189,$C$179:$C$189,$C259,$D$179:$D$189,$D259)*
SUMIFS(J$193:J$203,$C$193:$C$203,$C259,$D$193:$D$203,$D259)*
SUMPRODUCT($D$147:$N$152*($D$146:$N$146=$E$206)*($D$145:$N$145=$D259)*($C$147:$C$152=$B259))
)
)</f>
        <v>95.024102927342199</v>
      </c>
      <c r="K259" s="99" cm="1">
        <f t="array" ref="K259">$A259 * $E$108 * (
(
SUMIFS(K$179:K$189,$C$179:$C$189,$C259,$D$179:$D$189,$D259)*
SUMIFS(K$193:K$203,$C$193:$C$203,$C259,$D$193:$D$203,$D259)*
SUMPRODUCT($D$147:$N$152*($D$146:$N$146=$E$207)*($D$145:$N$145=$D259)*($C$147:$C$152=$B259))
) -
(
SUMIFS(K$179:K$189,$C$179:$C$189,$C259,$D$179:$D$189,$D259)*
SUMIFS(K$193:K$203,$C$193:$C$203,$C259,$D$193:$D$203,$D259)*
SUMPRODUCT($D$147:$N$152*($D$146:$N$146=$E$206)*($D$145:$N$145=$D259)*($C$147:$C$152=$B259))
)
)</f>
        <v>118.78012865917772</v>
      </c>
      <c r="L259" s="99" cm="1">
        <f t="array" ref="L259">$A259 * $E$108 * (
(
SUMIFS(L$179:L$189,$C$179:$C$189,$C259,$D$179:$D$189,$D259)*
SUMIFS(L$193:L$203,$C$193:$C$203,$C259,$D$193:$D$203,$D259)*
SUMPRODUCT($D$147:$N$152*($D$146:$N$146=$E$207)*($D$145:$N$145=$D259)*($C$147:$C$152=$B259))
) -
(
SUMIFS(L$179:L$189,$C$179:$C$189,$C259,$D$179:$D$189,$D259)*
SUMIFS(L$193:L$203,$C$193:$C$203,$C259,$D$193:$D$203,$D259)*
SUMPRODUCT($D$147:$N$152*($D$146:$N$146=$E$206)*($D$145:$N$145=$D259)*($C$147:$C$152=$B259))
)
)</f>
        <v>118.78012865917772</v>
      </c>
      <c r="M259" s="99" cm="1">
        <f t="array" ref="M259">$A259 * $E$108 * (
(
SUMIFS(M$179:M$189,$C$179:$C$189,$C259,$D$179:$D$189,$D259)*
SUMIFS(M$193:M$203,$C$193:$C$203,$C259,$D$193:$D$203,$D259)*
SUMPRODUCT($D$147:$N$152*($D$146:$N$146=$E$207)*($D$145:$N$145=$D259)*($C$147:$C$152=$B259))
) -
(
SUMIFS(M$179:M$189,$C$179:$C$189,$C259,$D$179:$D$189,$D259)*
SUMIFS(M$193:M$203,$C$193:$C$203,$C259,$D$193:$D$203,$D259)*
SUMPRODUCT($D$147:$N$152*($D$146:$N$146=$E$206)*($D$145:$N$145=$D259)*($C$147:$C$152=$B259))
)
)</f>
        <v>118.78012865917772</v>
      </c>
      <c r="N259" s="99" cm="1">
        <f t="array" ref="N259">$A259 * $E$108 * (
(
SUMIFS(N$179:N$189,$C$179:$C$189,$C259,$D$179:$D$189,$D259)*
SUMIFS(N$193:N$203,$C$193:$C$203,$C259,$D$193:$D$203,$D259)*
SUMPRODUCT($D$147:$N$152*($D$146:$N$146=$E$207)*($D$145:$N$145=$D259)*($C$147:$C$152=$B259))
) -
(
SUMIFS(N$179:N$189,$C$179:$C$189,$C259,$D$179:$D$189,$D259)*
SUMIFS(N$193:N$203,$C$193:$C$203,$C259,$D$193:$D$203,$D259)*
SUMPRODUCT($D$147:$N$152*($D$146:$N$146=$E$206)*($D$145:$N$145=$D259)*($C$147:$C$152=$B259))
)
)</f>
        <v>118.78012865917772</v>
      </c>
      <c r="O259" s="99" cm="1">
        <f t="array" ref="O259">$A259 * $E$108 * (
(
SUMIFS(O$179:O$189,$C$179:$C$189,$C259,$D$179:$D$189,$D259)*
SUMIFS(O$193:O$203,$C$193:$C$203,$C259,$D$193:$D$203,$D259)*
SUMPRODUCT($D$147:$N$152*($D$146:$N$146=$E$207)*($D$145:$N$145=$D259)*($C$147:$C$152=$B259))
) -
(
SUMIFS(O$179:O$189,$C$179:$C$189,$C259,$D$179:$D$189,$D259)*
SUMIFS(O$193:O$203,$C$193:$C$203,$C259,$D$193:$D$203,$D259)*
SUMPRODUCT($D$147:$N$152*($D$146:$N$146=$E$206)*($D$145:$N$145=$D259)*($C$147:$C$152=$B259))
)
)</f>
        <v>118.78012865917772</v>
      </c>
      <c r="P259" s="99" cm="1">
        <f t="array" ref="P259">$A259 * $E$108 * (
(
SUMIFS(P$179:P$189,$C$179:$C$189,$C259,$D$179:$D$189,$D259)*
SUMIFS(P$193:P$203,$C$193:$C$203,$C259,$D$193:$D$203,$D259)*
SUMPRODUCT($D$147:$N$152*($D$146:$N$146=$E$207)*($D$145:$N$145=$D259)*($C$147:$C$152=$B259))
) -
(
SUMIFS(P$179:P$189,$C$179:$C$189,$C259,$D$179:$D$189,$D259)*
SUMIFS(P$193:P$203,$C$193:$C$203,$C259,$D$193:$D$203,$D259)*
SUMPRODUCT($D$147:$N$152*($D$146:$N$146=$E$206)*($D$145:$N$145=$D259)*($C$147:$C$152=$B259))
)
)</f>
        <v>118.78012865917772</v>
      </c>
      <c r="Q259" s="99" cm="1">
        <f t="array" ref="Q259">$A259 * $E$108 * (
(
SUMIFS(Q$179:Q$189,$C$179:$C$189,$C259,$D$179:$D$189,$D259)*
SUMIFS(Q$193:Q$203,$C$193:$C$203,$C259,$D$193:$D$203,$D259)*
SUMPRODUCT($D$147:$N$152*($D$146:$N$146=$E$207)*($D$145:$N$145=$D259)*($C$147:$C$152=$B259))
) -
(
SUMIFS(Q$179:Q$189,$C$179:$C$189,$C259,$D$179:$D$189,$D259)*
SUMIFS(Q$193:Q$203,$C$193:$C$203,$C259,$D$193:$D$203,$D259)*
SUMPRODUCT($D$147:$N$152*($D$146:$N$146=$E$206)*($D$145:$N$145=$D259)*($C$147:$C$152=$B259))
)
)</f>
        <v>118.78012865917772</v>
      </c>
      <c r="R259" s="99" cm="1">
        <f t="array" ref="R259">$A259 * $E$108 * (
(
SUMIFS(R$179:R$189,$C$179:$C$189,$C259,$D$179:$D$189,$D259)*
SUMIFS(R$193:R$203,$C$193:$C$203,$C259,$D$193:$D$203,$D259)*
SUMPRODUCT($D$147:$N$152*($D$146:$N$146=$E$207)*($D$145:$N$145=$D259)*($C$147:$C$152=$B259))
) -
(
SUMIFS(R$179:R$189,$C$179:$C$189,$C259,$D$179:$D$189,$D259)*
SUMIFS(R$193:R$203,$C$193:$C$203,$C259,$D$193:$D$203,$D259)*
SUMPRODUCT($D$147:$N$152*($D$146:$N$146=$E$206)*($D$145:$N$145=$D259)*($C$147:$C$152=$B259))
)
)</f>
        <v>118.78012865917772</v>
      </c>
      <c r="S259" s="99" cm="1">
        <f t="array" ref="S259">$A259 * $E$108 * (
(
SUMIFS(S$179:S$189,$C$179:$C$189,$C259,$D$179:$D$189,$D259)*
SUMIFS(S$193:S$203,$C$193:$C$203,$C259,$D$193:$D$203,$D259)*
SUMPRODUCT($D$147:$N$152*($D$146:$N$146=$E$207)*($D$145:$N$145=$D259)*($C$147:$C$152=$B259))
) -
(
SUMIFS(S$179:S$189,$C$179:$C$189,$C259,$D$179:$D$189,$D259)*
SUMIFS(S$193:S$203,$C$193:$C$203,$C259,$D$193:$D$203,$D259)*
SUMPRODUCT($D$147:$N$152*($D$146:$N$146=$E$206)*($D$145:$N$145=$D259)*($C$147:$C$152=$B259))
)
)</f>
        <v>118.78012865917772</v>
      </c>
      <c r="T259" s="99" cm="1">
        <f t="array" ref="T259">$A259 * $E$108 * (
(
SUMIFS(T$179:T$189,$C$179:$C$189,$C259,$D$179:$D$189,$D259)*
SUMIFS(T$193:T$203,$C$193:$C$203,$C259,$D$193:$D$203,$D259)*
SUMPRODUCT($D$147:$N$152*($D$146:$N$146=$E$207)*($D$145:$N$145=$D259)*($C$147:$C$152=$B259))
) -
(
SUMIFS(T$179:T$189,$C$179:$C$189,$C259,$D$179:$D$189,$D259)*
SUMIFS(T$193:T$203,$C$193:$C$203,$C259,$D$193:$D$203,$D259)*
SUMPRODUCT($D$147:$N$152*($D$146:$N$146=$E$206)*($D$145:$N$145=$D259)*($C$147:$C$152=$B259))
)
)</f>
        <v>118.78012865917772</v>
      </c>
      <c r="U259" s="99" cm="1">
        <f t="array" ref="U259">$A259 * $E$108 * (
(
SUMIFS(U$179:U$189,$C$179:$C$189,$C259,$D$179:$D$189,$D259)*
SUMIFS(U$193:U$203,$C$193:$C$203,$C259,$D$193:$D$203,$D259)*
SUMPRODUCT($D$147:$N$152*($D$146:$N$146=$E$207)*($D$145:$N$145=$D259)*($C$147:$C$152=$B259))
) -
(
SUMIFS(U$179:U$189,$C$179:$C$189,$C259,$D$179:$D$189,$D259)*
SUMIFS(U$193:U$203,$C$193:$C$203,$C259,$D$193:$D$203,$D259)*
SUMPRODUCT($D$147:$N$152*($D$146:$N$146=$E$206)*($D$145:$N$145=$D259)*($C$147:$C$152=$B259))
)
)</f>
        <v>118.78012865917772</v>
      </c>
      <c r="V259" s="99" cm="1">
        <f t="array" ref="V259">$A259 * $E$108 * (
(
SUMIFS(V$179:V$189,$C$179:$C$189,$C259,$D$179:$D$189,$D259)*
SUMIFS(V$193:V$203,$C$193:$C$203,$C259,$D$193:$D$203,$D259)*
SUMPRODUCT($D$147:$N$152*($D$146:$N$146=$E$207)*($D$145:$N$145=$D259)*($C$147:$C$152=$B259))
) -
(
SUMIFS(V$179:V$189,$C$179:$C$189,$C259,$D$179:$D$189,$D259)*
SUMIFS(V$193:V$203,$C$193:$C$203,$C259,$D$193:$D$203,$D259)*
SUMPRODUCT($D$147:$N$152*($D$146:$N$146=$E$206)*($D$145:$N$145=$D259)*($C$147:$C$152=$B259))
)
)</f>
        <v>118.78012865917772</v>
      </c>
      <c r="W259" s="99" cm="1">
        <f t="array" ref="W259">$A259 * $E$108 * (
(
SUMIFS(W$179:W$189,$C$179:$C$189,$C259,$D$179:$D$189,$D259)*
SUMIFS(W$193:W$203,$C$193:$C$203,$C259,$D$193:$D$203,$D259)*
SUMPRODUCT($D$147:$N$152*($D$146:$N$146=$E$207)*($D$145:$N$145=$D259)*($C$147:$C$152=$B259))
) -
(
SUMIFS(W$179:W$189,$C$179:$C$189,$C259,$D$179:$D$189,$D259)*
SUMIFS(W$193:W$203,$C$193:$C$203,$C259,$D$193:$D$203,$D259)*
SUMPRODUCT($D$147:$N$152*($D$146:$N$146=$E$206)*($D$145:$N$145=$D259)*($C$147:$C$152=$B259))
)
)</f>
        <v>118.78012865917772</v>
      </c>
      <c r="X259" s="99" cm="1">
        <f t="array" ref="X259">$A259 * $E$108 * (
(
SUMIFS(X$179:X$189,$C$179:$C$189,$C259,$D$179:$D$189,$D259)*
SUMIFS(X$193:X$203,$C$193:$C$203,$C259,$D$193:$D$203,$D259)*
SUMPRODUCT($D$147:$N$152*($D$146:$N$146=$E$207)*($D$145:$N$145=$D259)*($C$147:$C$152=$B259))
) -
(
SUMIFS(X$179:X$189,$C$179:$C$189,$C259,$D$179:$D$189,$D259)*
SUMIFS(X$193:X$203,$C$193:$C$203,$C259,$D$193:$D$203,$D259)*
SUMPRODUCT($D$147:$N$152*($D$146:$N$146=$E$206)*($D$145:$N$145=$D259)*($C$147:$C$152=$B259))
)
)</f>
        <v>118.78012865917772</v>
      </c>
      <c r="Y259" s="99" cm="1">
        <f t="array" ref="Y259">$A259 * $E$108 * (
(
SUMIFS(Y$179:Y$189,$C$179:$C$189,$C259,$D$179:$D$189,$D259)*
SUMIFS(Y$193:Y$203,$C$193:$C$203,$C259,$D$193:$D$203,$D259)*
SUMPRODUCT($D$147:$N$152*($D$146:$N$146=$E$207)*($D$145:$N$145=$D259)*($C$147:$C$152=$B259))
) -
(
SUMIFS(Y$179:Y$189,$C$179:$C$189,$C259,$D$179:$D$189,$D259)*
SUMIFS(Y$193:Y$203,$C$193:$C$203,$C259,$D$193:$D$203,$D259)*
SUMPRODUCT($D$147:$N$152*($D$146:$N$146=$E$206)*($D$145:$N$145=$D259)*($C$147:$C$152=$B259))
)
)</f>
        <v>118.78012865917772</v>
      </c>
      <c r="Z259" s="99" cm="1">
        <f t="array" ref="Z259">$A259 * $E$108 * (
(
SUMIFS(Z$179:Z$189,$C$179:$C$189,$C259,$D$179:$D$189,$D259)*
SUMIFS(Z$193:Z$203,$C$193:$C$203,$C259,$D$193:$D$203,$D259)*
SUMPRODUCT($D$147:$N$152*($D$146:$N$146=$E$207)*($D$145:$N$145=$D259)*($C$147:$C$152=$B259))
) -
(
SUMIFS(Z$179:Z$189,$C$179:$C$189,$C259,$D$179:$D$189,$D259)*
SUMIFS(Z$193:Z$203,$C$193:$C$203,$C259,$D$193:$D$203,$D259)*
SUMPRODUCT($D$147:$N$152*($D$146:$N$146=$E$206)*($D$145:$N$145=$D259)*($C$147:$C$152=$B259))
)
)</f>
        <v>118.78012865917772</v>
      </c>
      <c r="AA259" s="99" cm="1">
        <f t="array" ref="AA259">$A259 * $E$108 * (
(
SUMIFS(AA$179:AA$189,$C$179:$C$189,$C259,$D$179:$D$189,$D259)*
SUMIFS(AA$193:AA$203,$C$193:$C$203,$C259,$D$193:$D$203,$D259)*
SUMPRODUCT($D$147:$N$152*($D$146:$N$146=$E$207)*($D$145:$N$145=$D259)*($C$147:$C$152=$B259))
) -
(
SUMIFS(AA$179:AA$189,$C$179:$C$189,$C259,$D$179:$D$189,$D259)*
SUMIFS(AA$193:AA$203,$C$193:$C$203,$C259,$D$193:$D$203,$D259)*
SUMPRODUCT($D$147:$N$152*($D$146:$N$146=$E$206)*($D$145:$N$145=$D259)*($C$147:$C$152=$B259))
)
)</f>
        <v>118.78012865917772</v>
      </c>
      <c r="AB259" s="99" cm="1">
        <f t="array" ref="AB259">$A259 * $E$108 * (
(
SUMIFS(AB$179:AB$189,$C$179:$C$189,$C259,$D$179:$D$189,$D259)*
SUMIFS(AB$193:AB$203,$C$193:$C$203,$C259,$D$193:$D$203,$D259)*
SUMPRODUCT($D$147:$N$152*($D$146:$N$146=$E$207)*($D$145:$N$145=$D259)*($C$147:$C$152=$B259))
) -
(
SUMIFS(AB$179:AB$189,$C$179:$C$189,$C259,$D$179:$D$189,$D259)*
SUMIFS(AB$193:AB$203,$C$193:$C$203,$C259,$D$193:$D$203,$D259)*
SUMPRODUCT($D$147:$N$152*($D$146:$N$146=$E$206)*($D$145:$N$145=$D259)*($C$147:$C$152=$B259))
)
)</f>
        <v>118.78012865917772</v>
      </c>
      <c r="AC259" s="99" cm="1">
        <f t="array" ref="AC259">$A259 * $E$108 * (
(
SUMIFS(AC$179:AC$189,$C$179:$C$189,$C259,$D$179:$D$189,$D259)*
SUMIFS(AC$193:AC$203,$C$193:$C$203,$C259,$D$193:$D$203,$D259)*
SUMPRODUCT($D$147:$N$152*($D$146:$N$146=$E$207)*($D$145:$N$145=$D259)*($C$147:$C$152=$B259))
) -
(
SUMIFS(AC$179:AC$189,$C$179:$C$189,$C259,$D$179:$D$189,$D259)*
SUMIFS(AC$193:AC$203,$C$193:$C$203,$C259,$D$193:$D$203,$D259)*
SUMPRODUCT($D$147:$N$152*($D$146:$N$146=$E$206)*($D$145:$N$145=$D259)*($C$147:$C$152=$B259))
)
)</f>
        <v>118.78012865917772</v>
      </c>
      <c r="AD259" s="99" cm="1">
        <f t="array" ref="AD259">$A259 * $E$108 * (
(
SUMIFS(AD$179:AD$189,$C$179:$C$189,$C259,$D$179:$D$189,$D259)*
SUMIFS(AD$193:AD$203,$C$193:$C$203,$C259,$D$193:$D$203,$D259)*
SUMPRODUCT($D$147:$N$152*($D$146:$N$146=$E$207)*($D$145:$N$145=$D259)*($C$147:$C$152=$B259))
) -
(
SUMIFS(AD$179:AD$189,$C$179:$C$189,$C259,$D$179:$D$189,$D259)*
SUMIFS(AD$193:AD$203,$C$193:$C$203,$C259,$D$193:$D$203,$D259)*
SUMPRODUCT($D$147:$N$152*($D$146:$N$146=$E$206)*($D$145:$N$145=$D259)*($C$147:$C$152=$B259))
)
)</f>
        <v>118.78012865917772</v>
      </c>
    </row>
    <row r="260" spans="1:30" x14ac:dyDescent="0.2">
      <c r="A260" s="15">
        <f>1</f>
        <v>1</v>
      </c>
      <c r="B260" s="6" t="s">
        <v>48</v>
      </c>
      <c r="C260" s="6" t="s">
        <v>36</v>
      </c>
      <c r="D260" s="6" t="s">
        <v>125</v>
      </c>
      <c r="E260" s="99" cm="1">
        <f t="array" ref="E260">$A260 * $E$108 * (
(
SUMIFS(E$179:E$189,$C$179:$C$189,$C260,$D$179:$D$189,$D260)*
SUMIFS(E$193:E$203,$C$193:$C$203,$C260,$D$193:$D$203,$D260)*
SUMPRODUCT($D$147:$N$152*($D$146:$N$146=$E$207)*($D$145:$N$145=$D260)*($C$147:$C$152=$B260))
) -
(
SUMIFS(E$179:E$189,$C$179:$C$189,$C260,$D$179:$D$189,$D260)*
SUMIFS(E$193:E$203,$C$193:$C$203,$C260,$D$193:$D$203,$D260)*
SUMPRODUCT($D$147:$N$152*($D$146:$N$146=$E$206)*($D$145:$N$145=$D260)*($C$147:$C$152=$B260))
)
)</f>
        <v>0</v>
      </c>
      <c r="F260" s="99" cm="1">
        <f t="array" ref="F260">$A260 * $E$108 * (
(
SUMIFS(F$179:F$189,$C$179:$C$189,$C260,$D$179:$D$189,$D260)*
SUMIFS(F$193:F$203,$C$193:$C$203,$C260,$D$193:$D$203,$D260)*
SUMPRODUCT($D$147:$N$152*($D$146:$N$146=$E$207)*($D$145:$N$145=$D260)*($C$147:$C$152=$B260))
) -
(
SUMIFS(F$179:F$189,$C$179:$C$189,$C260,$D$179:$D$189,$D260)*
SUMIFS(F$193:F$203,$C$193:$C$203,$C260,$D$193:$D$203,$D260)*
SUMPRODUCT($D$147:$N$152*($D$146:$N$146=$E$206)*($D$145:$N$145=$D260)*($C$147:$C$152=$B260))
)
)</f>
        <v>0</v>
      </c>
      <c r="G260" s="99" cm="1">
        <f t="array" ref="G260">$A260 * $E$108 * (
(
SUMIFS(G$179:G$189,$C$179:$C$189,$C260,$D$179:$D$189,$D260)*
SUMIFS(G$193:G$203,$C$193:$C$203,$C260,$D$193:$D$203,$D260)*
SUMPRODUCT($D$147:$N$152*($D$146:$N$146=$E$207)*($D$145:$N$145=$D260)*($C$147:$C$152=$B260))
) -
(
SUMIFS(G$179:G$189,$C$179:$C$189,$C260,$D$179:$D$189,$D260)*
SUMIFS(G$193:G$203,$C$193:$C$203,$C260,$D$193:$D$203,$D260)*
SUMPRODUCT($D$147:$N$152*($D$146:$N$146=$E$206)*($D$145:$N$145=$D260)*($C$147:$C$152=$B260))
)
)</f>
        <v>8.1447874364052181E-2</v>
      </c>
      <c r="H260" s="99" cm="1">
        <f t="array" ref="H260">$A260 * $E$108 * (
(
SUMIFS(H$179:H$189,$C$179:$C$189,$C260,$D$179:$D$189,$D260)*
SUMIFS(H$193:H$203,$C$193:$C$203,$C260,$D$193:$D$203,$D260)*
SUMPRODUCT($D$147:$N$152*($D$146:$N$146=$E$207)*($D$145:$N$145=$D260)*($C$147:$C$152=$B260))
) -
(
SUMIFS(H$179:H$189,$C$179:$C$189,$C260,$D$179:$D$189,$D260)*
SUMIFS(H$193:H$203,$C$193:$C$203,$C260,$D$193:$D$203,$D260)*
SUMPRODUCT($D$147:$N$152*($D$146:$N$146=$E$206)*($D$145:$N$145=$D260)*($C$147:$C$152=$B260))
)
)</f>
        <v>0.16289574872810436</v>
      </c>
      <c r="I260" s="99" cm="1">
        <f t="array" ref="I260">$A260 * $E$108 * (
(
SUMIFS(I$179:I$189,$C$179:$C$189,$C260,$D$179:$D$189,$D260)*
SUMIFS(I$193:I$203,$C$193:$C$203,$C260,$D$193:$D$203,$D260)*
SUMPRODUCT($D$147:$N$152*($D$146:$N$146=$E$207)*($D$145:$N$145=$D260)*($C$147:$C$152=$B260))
) -
(
SUMIFS(I$179:I$189,$C$179:$C$189,$C260,$D$179:$D$189,$D260)*
SUMIFS(I$193:I$203,$C$193:$C$203,$C260,$D$193:$D$203,$D260)*
SUMPRODUCT($D$147:$N$152*($D$146:$N$146=$E$206)*($D$145:$N$145=$D260)*($C$147:$C$152=$B260))
)
)</f>
        <v>0.24434362309215674</v>
      </c>
      <c r="J260" s="99" cm="1">
        <f t="array" ref="J260">$A260 * $E$108 * (
(
SUMIFS(J$179:J$189,$C$179:$C$189,$C260,$D$179:$D$189,$D260)*
SUMIFS(J$193:J$203,$C$193:$C$203,$C260,$D$193:$D$203,$D260)*
SUMPRODUCT($D$147:$N$152*($D$146:$N$146=$E$207)*($D$145:$N$145=$D260)*($C$147:$C$152=$B260))
) -
(
SUMIFS(J$179:J$189,$C$179:$C$189,$C260,$D$179:$D$189,$D260)*
SUMIFS(J$193:J$203,$C$193:$C$203,$C260,$D$193:$D$203,$D260)*
SUMPRODUCT($D$147:$N$152*($D$146:$N$146=$E$206)*($D$145:$N$145=$D260)*($C$147:$C$152=$B260))
)
)</f>
        <v>0.32579149745620872</v>
      </c>
      <c r="K260" s="99" cm="1">
        <f t="array" ref="K260">$A260 * $E$108 * (
(
SUMIFS(K$179:K$189,$C$179:$C$189,$C260,$D$179:$D$189,$D260)*
SUMIFS(K$193:K$203,$C$193:$C$203,$C260,$D$193:$D$203,$D260)*
SUMPRODUCT($D$147:$N$152*($D$146:$N$146=$E$207)*($D$145:$N$145=$D260)*($C$147:$C$152=$B260))
) -
(
SUMIFS(K$179:K$189,$C$179:$C$189,$C260,$D$179:$D$189,$D260)*
SUMIFS(K$193:K$203,$C$193:$C$203,$C260,$D$193:$D$203,$D260)*
SUMPRODUCT($D$147:$N$152*($D$146:$N$146=$E$206)*($D$145:$N$145=$D260)*($C$147:$C$152=$B260))
)
)</f>
        <v>0.40723937182026071</v>
      </c>
      <c r="L260" s="99" cm="1">
        <f t="array" ref="L260">$A260 * $E$108 * (
(
SUMIFS(L$179:L$189,$C$179:$C$189,$C260,$D$179:$D$189,$D260)*
SUMIFS(L$193:L$203,$C$193:$C$203,$C260,$D$193:$D$203,$D260)*
SUMPRODUCT($D$147:$N$152*($D$146:$N$146=$E$207)*($D$145:$N$145=$D260)*($C$147:$C$152=$B260))
) -
(
SUMIFS(L$179:L$189,$C$179:$C$189,$C260,$D$179:$D$189,$D260)*
SUMIFS(L$193:L$203,$C$193:$C$203,$C260,$D$193:$D$203,$D260)*
SUMPRODUCT($D$147:$N$152*($D$146:$N$146=$E$206)*($D$145:$N$145=$D260)*($C$147:$C$152=$B260))
)
)</f>
        <v>0.40723937182026071</v>
      </c>
      <c r="M260" s="99" cm="1">
        <f t="array" ref="M260">$A260 * $E$108 * (
(
SUMIFS(M$179:M$189,$C$179:$C$189,$C260,$D$179:$D$189,$D260)*
SUMIFS(M$193:M$203,$C$193:$C$203,$C260,$D$193:$D$203,$D260)*
SUMPRODUCT($D$147:$N$152*($D$146:$N$146=$E$207)*($D$145:$N$145=$D260)*($C$147:$C$152=$B260))
) -
(
SUMIFS(M$179:M$189,$C$179:$C$189,$C260,$D$179:$D$189,$D260)*
SUMIFS(M$193:M$203,$C$193:$C$203,$C260,$D$193:$D$203,$D260)*
SUMPRODUCT($D$147:$N$152*($D$146:$N$146=$E$206)*($D$145:$N$145=$D260)*($C$147:$C$152=$B260))
)
)</f>
        <v>0.40723937182026071</v>
      </c>
      <c r="N260" s="99" cm="1">
        <f t="array" ref="N260">$A260 * $E$108 * (
(
SUMIFS(N$179:N$189,$C$179:$C$189,$C260,$D$179:$D$189,$D260)*
SUMIFS(N$193:N$203,$C$193:$C$203,$C260,$D$193:$D$203,$D260)*
SUMPRODUCT($D$147:$N$152*($D$146:$N$146=$E$207)*($D$145:$N$145=$D260)*($C$147:$C$152=$B260))
) -
(
SUMIFS(N$179:N$189,$C$179:$C$189,$C260,$D$179:$D$189,$D260)*
SUMIFS(N$193:N$203,$C$193:$C$203,$C260,$D$193:$D$203,$D260)*
SUMPRODUCT($D$147:$N$152*($D$146:$N$146=$E$206)*($D$145:$N$145=$D260)*($C$147:$C$152=$B260))
)
)</f>
        <v>0.40723937182026071</v>
      </c>
      <c r="O260" s="99" cm="1">
        <f t="array" ref="O260">$A260 * $E$108 * (
(
SUMIFS(O$179:O$189,$C$179:$C$189,$C260,$D$179:$D$189,$D260)*
SUMIFS(O$193:O$203,$C$193:$C$203,$C260,$D$193:$D$203,$D260)*
SUMPRODUCT($D$147:$N$152*($D$146:$N$146=$E$207)*($D$145:$N$145=$D260)*($C$147:$C$152=$B260))
) -
(
SUMIFS(O$179:O$189,$C$179:$C$189,$C260,$D$179:$D$189,$D260)*
SUMIFS(O$193:O$203,$C$193:$C$203,$C260,$D$193:$D$203,$D260)*
SUMPRODUCT($D$147:$N$152*($D$146:$N$146=$E$206)*($D$145:$N$145=$D260)*($C$147:$C$152=$B260))
)
)</f>
        <v>0.40723937182026071</v>
      </c>
      <c r="P260" s="99" cm="1">
        <f t="array" ref="P260">$A260 * $E$108 * (
(
SUMIFS(P$179:P$189,$C$179:$C$189,$C260,$D$179:$D$189,$D260)*
SUMIFS(P$193:P$203,$C$193:$C$203,$C260,$D$193:$D$203,$D260)*
SUMPRODUCT($D$147:$N$152*($D$146:$N$146=$E$207)*($D$145:$N$145=$D260)*($C$147:$C$152=$B260))
) -
(
SUMIFS(P$179:P$189,$C$179:$C$189,$C260,$D$179:$D$189,$D260)*
SUMIFS(P$193:P$203,$C$193:$C$203,$C260,$D$193:$D$203,$D260)*
SUMPRODUCT($D$147:$N$152*($D$146:$N$146=$E$206)*($D$145:$N$145=$D260)*($C$147:$C$152=$B260))
)
)</f>
        <v>0.40723937182026071</v>
      </c>
      <c r="Q260" s="99" cm="1">
        <f t="array" ref="Q260">$A260 * $E$108 * (
(
SUMIFS(Q$179:Q$189,$C$179:$C$189,$C260,$D$179:$D$189,$D260)*
SUMIFS(Q$193:Q$203,$C$193:$C$203,$C260,$D$193:$D$203,$D260)*
SUMPRODUCT($D$147:$N$152*($D$146:$N$146=$E$207)*($D$145:$N$145=$D260)*($C$147:$C$152=$B260))
) -
(
SUMIFS(Q$179:Q$189,$C$179:$C$189,$C260,$D$179:$D$189,$D260)*
SUMIFS(Q$193:Q$203,$C$193:$C$203,$C260,$D$193:$D$203,$D260)*
SUMPRODUCT($D$147:$N$152*($D$146:$N$146=$E$206)*($D$145:$N$145=$D260)*($C$147:$C$152=$B260))
)
)</f>
        <v>0.40723937182026071</v>
      </c>
      <c r="R260" s="99" cm="1">
        <f t="array" ref="R260">$A260 * $E$108 * (
(
SUMIFS(R$179:R$189,$C$179:$C$189,$C260,$D$179:$D$189,$D260)*
SUMIFS(R$193:R$203,$C$193:$C$203,$C260,$D$193:$D$203,$D260)*
SUMPRODUCT($D$147:$N$152*($D$146:$N$146=$E$207)*($D$145:$N$145=$D260)*($C$147:$C$152=$B260))
) -
(
SUMIFS(R$179:R$189,$C$179:$C$189,$C260,$D$179:$D$189,$D260)*
SUMIFS(R$193:R$203,$C$193:$C$203,$C260,$D$193:$D$203,$D260)*
SUMPRODUCT($D$147:$N$152*($D$146:$N$146=$E$206)*($D$145:$N$145=$D260)*($C$147:$C$152=$B260))
)
)</f>
        <v>0.40723937182026071</v>
      </c>
      <c r="S260" s="99" cm="1">
        <f t="array" ref="S260">$A260 * $E$108 * (
(
SUMIFS(S$179:S$189,$C$179:$C$189,$C260,$D$179:$D$189,$D260)*
SUMIFS(S$193:S$203,$C$193:$C$203,$C260,$D$193:$D$203,$D260)*
SUMPRODUCT($D$147:$N$152*($D$146:$N$146=$E$207)*($D$145:$N$145=$D260)*($C$147:$C$152=$B260))
) -
(
SUMIFS(S$179:S$189,$C$179:$C$189,$C260,$D$179:$D$189,$D260)*
SUMIFS(S$193:S$203,$C$193:$C$203,$C260,$D$193:$D$203,$D260)*
SUMPRODUCT($D$147:$N$152*($D$146:$N$146=$E$206)*($D$145:$N$145=$D260)*($C$147:$C$152=$B260))
)
)</f>
        <v>0.40723937182026071</v>
      </c>
      <c r="T260" s="99" cm="1">
        <f t="array" ref="T260">$A260 * $E$108 * (
(
SUMIFS(T$179:T$189,$C$179:$C$189,$C260,$D$179:$D$189,$D260)*
SUMIFS(T$193:T$203,$C$193:$C$203,$C260,$D$193:$D$203,$D260)*
SUMPRODUCT($D$147:$N$152*($D$146:$N$146=$E$207)*($D$145:$N$145=$D260)*($C$147:$C$152=$B260))
) -
(
SUMIFS(T$179:T$189,$C$179:$C$189,$C260,$D$179:$D$189,$D260)*
SUMIFS(T$193:T$203,$C$193:$C$203,$C260,$D$193:$D$203,$D260)*
SUMPRODUCT($D$147:$N$152*($D$146:$N$146=$E$206)*($D$145:$N$145=$D260)*($C$147:$C$152=$B260))
)
)</f>
        <v>0.40723937182026071</v>
      </c>
      <c r="U260" s="99" cm="1">
        <f t="array" ref="U260">$A260 * $E$108 * (
(
SUMIFS(U$179:U$189,$C$179:$C$189,$C260,$D$179:$D$189,$D260)*
SUMIFS(U$193:U$203,$C$193:$C$203,$C260,$D$193:$D$203,$D260)*
SUMPRODUCT($D$147:$N$152*($D$146:$N$146=$E$207)*($D$145:$N$145=$D260)*($C$147:$C$152=$B260))
) -
(
SUMIFS(U$179:U$189,$C$179:$C$189,$C260,$D$179:$D$189,$D260)*
SUMIFS(U$193:U$203,$C$193:$C$203,$C260,$D$193:$D$203,$D260)*
SUMPRODUCT($D$147:$N$152*($D$146:$N$146=$E$206)*($D$145:$N$145=$D260)*($C$147:$C$152=$B260))
)
)</f>
        <v>0.40723937182026071</v>
      </c>
      <c r="V260" s="99" cm="1">
        <f t="array" ref="V260">$A260 * $E$108 * (
(
SUMIFS(V$179:V$189,$C$179:$C$189,$C260,$D$179:$D$189,$D260)*
SUMIFS(V$193:V$203,$C$193:$C$203,$C260,$D$193:$D$203,$D260)*
SUMPRODUCT($D$147:$N$152*($D$146:$N$146=$E$207)*($D$145:$N$145=$D260)*($C$147:$C$152=$B260))
) -
(
SUMIFS(V$179:V$189,$C$179:$C$189,$C260,$D$179:$D$189,$D260)*
SUMIFS(V$193:V$203,$C$193:$C$203,$C260,$D$193:$D$203,$D260)*
SUMPRODUCT($D$147:$N$152*($D$146:$N$146=$E$206)*($D$145:$N$145=$D260)*($C$147:$C$152=$B260))
)
)</f>
        <v>0.40723937182026071</v>
      </c>
      <c r="W260" s="99" cm="1">
        <f t="array" ref="W260">$A260 * $E$108 * (
(
SUMIFS(W$179:W$189,$C$179:$C$189,$C260,$D$179:$D$189,$D260)*
SUMIFS(W$193:W$203,$C$193:$C$203,$C260,$D$193:$D$203,$D260)*
SUMPRODUCT($D$147:$N$152*($D$146:$N$146=$E$207)*($D$145:$N$145=$D260)*($C$147:$C$152=$B260))
) -
(
SUMIFS(W$179:W$189,$C$179:$C$189,$C260,$D$179:$D$189,$D260)*
SUMIFS(W$193:W$203,$C$193:$C$203,$C260,$D$193:$D$203,$D260)*
SUMPRODUCT($D$147:$N$152*($D$146:$N$146=$E$206)*($D$145:$N$145=$D260)*($C$147:$C$152=$B260))
)
)</f>
        <v>0.40723937182026071</v>
      </c>
      <c r="X260" s="99" cm="1">
        <f t="array" ref="X260">$A260 * $E$108 * (
(
SUMIFS(X$179:X$189,$C$179:$C$189,$C260,$D$179:$D$189,$D260)*
SUMIFS(X$193:X$203,$C$193:$C$203,$C260,$D$193:$D$203,$D260)*
SUMPRODUCT($D$147:$N$152*($D$146:$N$146=$E$207)*($D$145:$N$145=$D260)*($C$147:$C$152=$B260))
) -
(
SUMIFS(X$179:X$189,$C$179:$C$189,$C260,$D$179:$D$189,$D260)*
SUMIFS(X$193:X$203,$C$193:$C$203,$C260,$D$193:$D$203,$D260)*
SUMPRODUCT($D$147:$N$152*($D$146:$N$146=$E$206)*($D$145:$N$145=$D260)*($C$147:$C$152=$B260))
)
)</f>
        <v>0.40723937182026071</v>
      </c>
      <c r="Y260" s="99" cm="1">
        <f t="array" ref="Y260">$A260 * $E$108 * (
(
SUMIFS(Y$179:Y$189,$C$179:$C$189,$C260,$D$179:$D$189,$D260)*
SUMIFS(Y$193:Y$203,$C$193:$C$203,$C260,$D$193:$D$203,$D260)*
SUMPRODUCT($D$147:$N$152*($D$146:$N$146=$E$207)*($D$145:$N$145=$D260)*($C$147:$C$152=$B260))
) -
(
SUMIFS(Y$179:Y$189,$C$179:$C$189,$C260,$D$179:$D$189,$D260)*
SUMIFS(Y$193:Y$203,$C$193:$C$203,$C260,$D$193:$D$203,$D260)*
SUMPRODUCT($D$147:$N$152*($D$146:$N$146=$E$206)*($D$145:$N$145=$D260)*($C$147:$C$152=$B260))
)
)</f>
        <v>0.40723937182026071</v>
      </c>
      <c r="Z260" s="99" cm="1">
        <f t="array" ref="Z260">$A260 * $E$108 * (
(
SUMIFS(Z$179:Z$189,$C$179:$C$189,$C260,$D$179:$D$189,$D260)*
SUMIFS(Z$193:Z$203,$C$193:$C$203,$C260,$D$193:$D$203,$D260)*
SUMPRODUCT($D$147:$N$152*($D$146:$N$146=$E$207)*($D$145:$N$145=$D260)*($C$147:$C$152=$B260))
) -
(
SUMIFS(Z$179:Z$189,$C$179:$C$189,$C260,$D$179:$D$189,$D260)*
SUMIFS(Z$193:Z$203,$C$193:$C$203,$C260,$D$193:$D$203,$D260)*
SUMPRODUCT($D$147:$N$152*($D$146:$N$146=$E$206)*($D$145:$N$145=$D260)*($C$147:$C$152=$B260))
)
)</f>
        <v>0.40723937182026071</v>
      </c>
      <c r="AA260" s="99" cm="1">
        <f t="array" ref="AA260">$A260 * $E$108 * (
(
SUMIFS(AA$179:AA$189,$C$179:$C$189,$C260,$D$179:$D$189,$D260)*
SUMIFS(AA$193:AA$203,$C$193:$C$203,$C260,$D$193:$D$203,$D260)*
SUMPRODUCT($D$147:$N$152*($D$146:$N$146=$E$207)*($D$145:$N$145=$D260)*($C$147:$C$152=$B260))
) -
(
SUMIFS(AA$179:AA$189,$C$179:$C$189,$C260,$D$179:$D$189,$D260)*
SUMIFS(AA$193:AA$203,$C$193:$C$203,$C260,$D$193:$D$203,$D260)*
SUMPRODUCT($D$147:$N$152*($D$146:$N$146=$E$206)*($D$145:$N$145=$D260)*($C$147:$C$152=$B260))
)
)</f>
        <v>0.40723937182026071</v>
      </c>
      <c r="AB260" s="99" cm="1">
        <f t="array" ref="AB260">$A260 * $E$108 * (
(
SUMIFS(AB$179:AB$189,$C$179:$C$189,$C260,$D$179:$D$189,$D260)*
SUMIFS(AB$193:AB$203,$C$193:$C$203,$C260,$D$193:$D$203,$D260)*
SUMPRODUCT($D$147:$N$152*($D$146:$N$146=$E$207)*($D$145:$N$145=$D260)*($C$147:$C$152=$B260))
) -
(
SUMIFS(AB$179:AB$189,$C$179:$C$189,$C260,$D$179:$D$189,$D260)*
SUMIFS(AB$193:AB$203,$C$193:$C$203,$C260,$D$193:$D$203,$D260)*
SUMPRODUCT($D$147:$N$152*($D$146:$N$146=$E$206)*($D$145:$N$145=$D260)*($C$147:$C$152=$B260))
)
)</f>
        <v>0.40723937182026071</v>
      </c>
      <c r="AC260" s="99" cm="1">
        <f t="array" ref="AC260">$A260 * $E$108 * (
(
SUMIFS(AC$179:AC$189,$C$179:$C$189,$C260,$D$179:$D$189,$D260)*
SUMIFS(AC$193:AC$203,$C$193:$C$203,$C260,$D$193:$D$203,$D260)*
SUMPRODUCT($D$147:$N$152*($D$146:$N$146=$E$207)*($D$145:$N$145=$D260)*($C$147:$C$152=$B260))
) -
(
SUMIFS(AC$179:AC$189,$C$179:$C$189,$C260,$D$179:$D$189,$D260)*
SUMIFS(AC$193:AC$203,$C$193:$C$203,$C260,$D$193:$D$203,$D260)*
SUMPRODUCT($D$147:$N$152*($D$146:$N$146=$E$206)*($D$145:$N$145=$D260)*($C$147:$C$152=$B260))
)
)</f>
        <v>0.40723937182026071</v>
      </c>
      <c r="AD260" s="99" cm="1">
        <f t="array" ref="AD260">$A260 * $E$108 * (
(
SUMIFS(AD$179:AD$189,$C$179:$C$189,$C260,$D$179:$D$189,$D260)*
SUMIFS(AD$193:AD$203,$C$193:$C$203,$C260,$D$193:$D$203,$D260)*
SUMPRODUCT($D$147:$N$152*($D$146:$N$146=$E$207)*($D$145:$N$145=$D260)*($C$147:$C$152=$B260))
) -
(
SUMIFS(AD$179:AD$189,$C$179:$C$189,$C260,$D$179:$D$189,$D260)*
SUMIFS(AD$193:AD$203,$C$193:$C$203,$C260,$D$193:$D$203,$D260)*
SUMPRODUCT($D$147:$N$152*($D$146:$N$146=$E$206)*($D$145:$N$145=$D260)*($C$147:$C$152=$B260))
)
)</f>
        <v>0.40723937182026071</v>
      </c>
    </row>
    <row r="261" spans="1:30" x14ac:dyDescent="0.2">
      <c r="A261" s="15">
        <f>1</f>
        <v>1</v>
      </c>
      <c r="B261" s="6" t="s">
        <v>49</v>
      </c>
      <c r="C261" s="6" t="s">
        <v>36</v>
      </c>
      <c r="D261" s="6" t="s">
        <v>125</v>
      </c>
      <c r="E261" s="99" cm="1">
        <f t="array" ref="E261">$A261 * $E$108 * (
(
SUMIFS(E$179:E$189,$C$179:$C$189,$C261,$D$179:$D$189,$D261)*
SUMIFS(E$193:E$203,$C$193:$C$203,$C261,$D$193:$D$203,$D261)*
SUMPRODUCT($D$147:$N$152*($D$146:$N$146=$E$207)*($D$145:$N$145=$D261)*($C$147:$C$152=$B261))
) -
(
SUMIFS(E$179:E$189,$C$179:$C$189,$C261,$D$179:$D$189,$D261)*
SUMIFS(E$193:E$203,$C$193:$C$203,$C261,$D$193:$D$203,$D261)*
SUMPRODUCT($D$147:$N$152*($D$146:$N$146=$E$206)*($D$145:$N$145=$D261)*($C$147:$C$152=$B261))
)
)</f>
        <v>0</v>
      </c>
      <c r="F261" s="99" cm="1">
        <f t="array" ref="F261">$A261 * $E$108 * (
(
SUMIFS(F$179:F$189,$C$179:$C$189,$C261,$D$179:$D$189,$D261)*
SUMIFS(F$193:F$203,$C$193:$C$203,$C261,$D$193:$D$203,$D261)*
SUMPRODUCT($D$147:$N$152*($D$146:$N$146=$E$207)*($D$145:$N$145=$D261)*($C$147:$C$152=$B261))
) -
(
SUMIFS(F$179:F$189,$C$179:$C$189,$C261,$D$179:$D$189,$D261)*
SUMIFS(F$193:F$203,$C$193:$C$203,$C261,$D$193:$D$203,$D261)*
SUMPRODUCT($D$147:$N$152*($D$146:$N$146=$E$206)*($D$145:$N$145=$D261)*($C$147:$C$152=$B261))
)
)</f>
        <v>0</v>
      </c>
      <c r="G261" s="99" cm="1">
        <f t="array" ref="G261">$A261 * $E$108 * (
(
SUMIFS(G$179:G$189,$C$179:$C$189,$C261,$D$179:$D$189,$D261)*
SUMIFS(G$193:G$203,$C$193:$C$203,$C261,$D$193:$D$203,$D261)*
SUMPRODUCT($D$147:$N$152*($D$146:$N$146=$E$207)*($D$145:$N$145=$D261)*($C$147:$C$152=$B261))
) -
(
SUMIFS(G$179:G$189,$C$179:$C$189,$C261,$D$179:$D$189,$D261)*
SUMIFS(G$193:G$203,$C$193:$C$203,$C261,$D$193:$D$203,$D261)*
SUMPRODUCT($D$147:$N$152*($D$146:$N$146=$E$206)*($D$145:$N$145=$D261)*($C$147:$C$152=$B261))
)
)</f>
        <v>9.0828263788960598E-2</v>
      </c>
      <c r="H261" s="99" cm="1">
        <f t="array" ref="H261">$A261 * $E$108 * (
(
SUMIFS(H$179:H$189,$C$179:$C$189,$C261,$D$179:$D$189,$D261)*
SUMIFS(H$193:H$203,$C$193:$C$203,$C261,$D$193:$D$203,$D261)*
SUMPRODUCT($D$147:$N$152*($D$146:$N$146=$E$207)*($D$145:$N$145=$D261)*($C$147:$C$152=$B261))
) -
(
SUMIFS(H$179:H$189,$C$179:$C$189,$C261,$D$179:$D$189,$D261)*
SUMIFS(H$193:H$203,$C$193:$C$203,$C261,$D$193:$D$203,$D261)*
SUMPRODUCT($D$147:$N$152*($D$146:$N$146=$E$206)*($D$145:$N$145=$D261)*($C$147:$C$152=$B261))
)
)</f>
        <v>0.1816565275779212</v>
      </c>
      <c r="I261" s="99" cm="1">
        <f t="array" ref="I261">$A261 * $E$108 * (
(
SUMIFS(I$179:I$189,$C$179:$C$189,$C261,$D$179:$D$189,$D261)*
SUMIFS(I$193:I$203,$C$193:$C$203,$C261,$D$193:$D$203,$D261)*
SUMPRODUCT($D$147:$N$152*($D$146:$N$146=$E$207)*($D$145:$N$145=$D261)*($C$147:$C$152=$B261))
) -
(
SUMIFS(I$179:I$189,$C$179:$C$189,$C261,$D$179:$D$189,$D261)*
SUMIFS(I$193:I$203,$C$193:$C$203,$C261,$D$193:$D$203,$D261)*
SUMPRODUCT($D$147:$N$152*($D$146:$N$146=$E$206)*($D$145:$N$145=$D261)*($C$147:$C$152=$B261))
)
)</f>
        <v>0.2724847913668817</v>
      </c>
      <c r="J261" s="99" cm="1">
        <f t="array" ref="J261">$A261 * $E$108 * (
(
SUMIFS(J$179:J$189,$C$179:$C$189,$C261,$D$179:$D$189,$D261)*
SUMIFS(J$193:J$203,$C$193:$C$203,$C261,$D$193:$D$203,$D261)*
SUMPRODUCT($D$147:$N$152*($D$146:$N$146=$E$207)*($D$145:$N$145=$D261)*($C$147:$C$152=$B261))
) -
(
SUMIFS(J$179:J$189,$C$179:$C$189,$C261,$D$179:$D$189,$D261)*
SUMIFS(J$193:J$203,$C$193:$C$203,$C261,$D$193:$D$203,$D261)*
SUMPRODUCT($D$147:$N$152*($D$146:$N$146=$E$206)*($D$145:$N$145=$D261)*($C$147:$C$152=$B261))
)
)</f>
        <v>0.36331305515584239</v>
      </c>
      <c r="K261" s="99" cm="1">
        <f t="array" ref="K261">$A261 * $E$108 * (
(
SUMIFS(K$179:K$189,$C$179:$C$189,$C261,$D$179:$D$189,$D261)*
SUMIFS(K$193:K$203,$C$193:$C$203,$C261,$D$193:$D$203,$D261)*
SUMPRODUCT($D$147:$N$152*($D$146:$N$146=$E$207)*($D$145:$N$145=$D261)*($C$147:$C$152=$B261))
) -
(
SUMIFS(K$179:K$189,$C$179:$C$189,$C261,$D$179:$D$189,$D261)*
SUMIFS(K$193:K$203,$C$193:$C$203,$C261,$D$193:$D$203,$D261)*
SUMPRODUCT($D$147:$N$152*($D$146:$N$146=$E$206)*($D$145:$N$145=$D261)*($C$147:$C$152=$B261))
)
)</f>
        <v>0.45414131894480281</v>
      </c>
      <c r="L261" s="99" cm="1">
        <f t="array" ref="L261">$A261 * $E$108 * (
(
SUMIFS(L$179:L$189,$C$179:$C$189,$C261,$D$179:$D$189,$D261)*
SUMIFS(L$193:L$203,$C$193:$C$203,$C261,$D$193:$D$203,$D261)*
SUMPRODUCT($D$147:$N$152*($D$146:$N$146=$E$207)*($D$145:$N$145=$D261)*($C$147:$C$152=$B261))
) -
(
SUMIFS(L$179:L$189,$C$179:$C$189,$C261,$D$179:$D$189,$D261)*
SUMIFS(L$193:L$203,$C$193:$C$203,$C261,$D$193:$D$203,$D261)*
SUMPRODUCT($D$147:$N$152*($D$146:$N$146=$E$206)*($D$145:$N$145=$D261)*($C$147:$C$152=$B261))
)
)</f>
        <v>0.45414131894480281</v>
      </c>
      <c r="M261" s="99" cm="1">
        <f t="array" ref="M261">$A261 * $E$108 * (
(
SUMIFS(M$179:M$189,$C$179:$C$189,$C261,$D$179:$D$189,$D261)*
SUMIFS(M$193:M$203,$C$193:$C$203,$C261,$D$193:$D$203,$D261)*
SUMPRODUCT($D$147:$N$152*($D$146:$N$146=$E$207)*($D$145:$N$145=$D261)*($C$147:$C$152=$B261))
) -
(
SUMIFS(M$179:M$189,$C$179:$C$189,$C261,$D$179:$D$189,$D261)*
SUMIFS(M$193:M$203,$C$193:$C$203,$C261,$D$193:$D$203,$D261)*
SUMPRODUCT($D$147:$N$152*($D$146:$N$146=$E$206)*($D$145:$N$145=$D261)*($C$147:$C$152=$B261))
)
)</f>
        <v>0.45414131894480281</v>
      </c>
      <c r="N261" s="99" cm="1">
        <f t="array" ref="N261">$A261 * $E$108 * (
(
SUMIFS(N$179:N$189,$C$179:$C$189,$C261,$D$179:$D$189,$D261)*
SUMIFS(N$193:N$203,$C$193:$C$203,$C261,$D$193:$D$203,$D261)*
SUMPRODUCT($D$147:$N$152*($D$146:$N$146=$E$207)*($D$145:$N$145=$D261)*($C$147:$C$152=$B261))
) -
(
SUMIFS(N$179:N$189,$C$179:$C$189,$C261,$D$179:$D$189,$D261)*
SUMIFS(N$193:N$203,$C$193:$C$203,$C261,$D$193:$D$203,$D261)*
SUMPRODUCT($D$147:$N$152*($D$146:$N$146=$E$206)*($D$145:$N$145=$D261)*($C$147:$C$152=$B261))
)
)</f>
        <v>0.45414131894480281</v>
      </c>
      <c r="O261" s="99" cm="1">
        <f t="array" ref="O261">$A261 * $E$108 * (
(
SUMIFS(O$179:O$189,$C$179:$C$189,$C261,$D$179:$D$189,$D261)*
SUMIFS(O$193:O$203,$C$193:$C$203,$C261,$D$193:$D$203,$D261)*
SUMPRODUCT($D$147:$N$152*($D$146:$N$146=$E$207)*($D$145:$N$145=$D261)*($C$147:$C$152=$B261))
) -
(
SUMIFS(O$179:O$189,$C$179:$C$189,$C261,$D$179:$D$189,$D261)*
SUMIFS(O$193:O$203,$C$193:$C$203,$C261,$D$193:$D$203,$D261)*
SUMPRODUCT($D$147:$N$152*($D$146:$N$146=$E$206)*($D$145:$N$145=$D261)*($C$147:$C$152=$B261))
)
)</f>
        <v>0.45414131894480281</v>
      </c>
      <c r="P261" s="99" cm="1">
        <f t="array" ref="P261">$A261 * $E$108 * (
(
SUMIFS(P$179:P$189,$C$179:$C$189,$C261,$D$179:$D$189,$D261)*
SUMIFS(P$193:P$203,$C$193:$C$203,$C261,$D$193:$D$203,$D261)*
SUMPRODUCT($D$147:$N$152*($D$146:$N$146=$E$207)*($D$145:$N$145=$D261)*($C$147:$C$152=$B261))
) -
(
SUMIFS(P$179:P$189,$C$179:$C$189,$C261,$D$179:$D$189,$D261)*
SUMIFS(P$193:P$203,$C$193:$C$203,$C261,$D$193:$D$203,$D261)*
SUMPRODUCT($D$147:$N$152*($D$146:$N$146=$E$206)*($D$145:$N$145=$D261)*($C$147:$C$152=$B261))
)
)</f>
        <v>0.45414131894480281</v>
      </c>
      <c r="Q261" s="99" cm="1">
        <f t="array" ref="Q261">$A261 * $E$108 * (
(
SUMIFS(Q$179:Q$189,$C$179:$C$189,$C261,$D$179:$D$189,$D261)*
SUMIFS(Q$193:Q$203,$C$193:$C$203,$C261,$D$193:$D$203,$D261)*
SUMPRODUCT($D$147:$N$152*($D$146:$N$146=$E$207)*($D$145:$N$145=$D261)*($C$147:$C$152=$B261))
) -
(
SUMIFS(Q$179:Q$189,$C$179:$C$189,$C261,$D$179:$D$189,$D261)*
SUMIFS(Q$193:Q$203,$C$193:$C$203,$C261,$D$193:$D$203,$D261)*
SUMPRODUCT($D$147:$N$152*($D$146:$N$146=$E$206)*($D$145:$N$145=$D261)*($C$147:$C$152=$B261))
)
)</f>
        <v>0.45414131894480281</v>
      </c>
      <c r="R261" s="99" cm="1">
        <f t="array" ref="R261">$A261 * $E$108 * (
(
SUMIFS(R$179:R$189,$C$179:$C$189,$C261,$D$179:$D$189,$D261)*
SUMIFS(R$193:R$203,$C$193:$C$203,$C261,$D$193:$D$203,$D261)*
SUMPRODUCT($D$147:$N$152*($D$146:$N$146=$E$207)*($D$145:$N$145=$D261)*($C$147:$C$152=$B261))
) -
(
SUMIFS(R$179:R$189,$C$179:$C$189,$C261,$D$179:$D$189,$D261)*
SUMIFS(R$193:R$203,$C$193:$C$203,$C261,$D$193:$D$203,$D261)*
SUMPRODUCT($D$147:$N$152*($D$146:$N$146=$E$206)*($D$145:$N$145=$D261)*($C$147:$C$152=$B261))
)
)</f>
        <v>0.45414131894480281</v>
      </c>
      <c r="S261" s="99" cm="1">
        <f t="array" ref="S261">$A261 * $E$108 * (
(
SUMIFS(S$179:S$189,$C$179:$C$189,$C261,$D$179:$D$189,$D261)*
SUMIFS(S$193:S$203,$C$193:$C$203,$C261,$D$193:$D$203,$D261)*
SUMPRODUCT($D$147:$N$152*($D$146:$N$146=$E$207)*($D$145:$N$145=$D261)*($C$147:$C$152=$B261))
) -
(
SUMIFS(S$179:S$189,$C$179:$C$189,$C261,$D$179:$D$189,$D261)*
SUMIFS(S$193:S$203,$C$193:$C$203,$C261,$D$193:$D$203,$D261)*
SUMPRODUCT($D$147:$N$152*($D$146:$N$146=$E$206)*($D$145:$N$145=$D261)*($C$147:$C$152=$B261))
)
)</f>
        <v>0.45414131894480281</v>
      </c>
      <c r="T261" s="99" cm="1">
        <f t="array" ref="T261">$A261 * $E$108 * (
(
SUMIFS(T$179:T$189,$C$179:$C$189,$C261,$D$179:$D$189,$D261)*
SUMIFS(T$193:T$203,$C$193:$C$203,$C261,$D$193:$D$203,$D261)*
SUMPRODUCT($D$147:$N$152*($D$146:$N$146=$E$207)*($D$145:$N$145=$D261)*($C$147:$C$152=$B261))
) -
(
SUMIFS(T$179:T$189,$C$179:$C$189,$C261,$D$179:$D$189,$D261)*
SUMIFS(T$193:T$203,$C$193:$C$203,$C261,$D$193:$D$203,$D261)*
SUMPRODUCT($D$147:$N$152*($D$146:$N$146=$E$206)*($D$145:$N$145=$D261)*($C$147:$C$152=$B261))
)
)</f>
        <v>0.45414131894480281</v>
      </c>
      <c r="U261" s="99" cm="1">
        <f t="array" ref="U261">$A261 * $E$108 * (
(
SUMIFS(U$179:U$189,$C$179:$C$189,$C261,$D$179:$D$189,$D261)*
SUMIFS(U$193:U$203,$C$193:$C$203,$C261,$D$193:$D$203,$D261)*
SUMPRODUCT($D$147:$N$152*($D$146:$N$146=$E$207)*($D$145:$N$145=$D261)*($C$147:$C$152=$B261))
) -
(
SUMIFS(U$179:U$189,$C$179:$C$189,$C261,$D$179:$D$189,$D261)*
SUMIFS(U$193:U$203,$C$193:$C$203,$C261,$D$193:$D$203,$D261)*
SUMPRODUCT($D$147:$N$152*($D$146:$N$146=$E$206)*($D$145:$N$145=$D261)*($C$147:$C$152=$B261))
)
)</f>
        <v>0.45414131894480281</v>
      </c>
      <c r="V261" s="99" cm="1">
        <f t="array" ref="V261">$A261 * $E$108 * (
(
SUMIFS(V$179:V$189,$C$179:$C$189,$C261,$D$179:$D$189,$D261)*
SUMIFS(V$193:V$203,$C$193:$C$203,$C261,$D$193:$D$203,$D261)*
SUMPRODUCT($D$147:$N$152*($D$146:$N$146=$E$207)*($D$145:$N$145=$D261)*($C$147:$C$152=$B261))
) -
(
SUMIFS(V$179:V$189,$C$179:$C$189,$C261,$D$179:$D$189,$D261)*
SUMIFS(V$193:V$203,$C$193:$C$203,$C261,$D$193:$D$203,$D261)*
SUMPRODUCT($D$147:$N$152*($D$146:$N$146=$E$206)*($D$145:$N$145=$D261)*($C$147:$C$152=$B261))
)
)</f>
        <v>0.45414131894480281</v>
      </c>
      <c r="W261" s="99" cm="1">
        <f t="array" ref="W261">$A261 * $E$108 * (
(
SUMIFS(W$179:W$189,$C$179:$C$189,$C261,$D$179:$D$189,$D261)*
SUMIFS(W$193:W$203,$C$193:$C$203,$C261,$D$193:$D$203,$D261)*
SUMPRODUCT($D$147:$N$152*($D$146:$N$146=$E$207)*($D$145:$N$145=$D261)*($C$147:$C$152=$B261))
) -
(
SUMIFS(W$179:W$189,$C$179:$C$189,$C261,$D$179:$D$189,$D261)*
SUMIFS(W$193:W$203,$C$193:$C$203,$C261,$D$193:$D$203,$D261)*
SUMPRODUCT($D$147:$N$152*($D$146:$N$146=$E$206)*($D$145:$N$145=$D261)*($C$147:$C$152=$B261))
)
)</f>
        <v>0.45414131894480281</v>
      </c>
      <c r="X261" s="99" cm="1">
        <f t="array" ref="X261">$A261 * $E$108 * (
(
SUMIFS(X$179:X$189,$C$179:$C$189,$C261,$D$179:$D$189,$D261)*
SUMIFS(X$193:X$203,$C$193:$C$203,$C261,$D$193:$D$203,$D261)*
SUMPRODUCT($D$147:$N$152*($D$146:$N$146=$E$207)*($D$145:$N$145=$D261)*($C$147:$C$152=$B261))
) -
(
SUMIFS(X$179:X$189,$C$179:$C$189,$C261,$D$179:$D$189,$D261)*
SUMIFS(X$193:X$203,$C$193:$C$203,$C261,$D$193:$D$203,$D261)*
SUMPRODUCT($D$147:$N$152*($D$146:$N$146=$E$206)*($D$145:$N$145=$D261)*($C$147:$C$152=$B261))
)
)</f>
        <v>0.45414131894480281</v>
      </c>
      <c r="Y261" s="99" cm="1">
        <f t="array" ref="Y261">$A261 * $E$108 * (
(
SUMIFS(Y$179:Y$189,$C$179:$C$189,$C261,$D$179:$D$189,$D261)*
SUMIFS(Y$193:Y$203,$C$193:$C$203,$C261,$D$193:$D$203,$D261)*
SUMPRODUCT($D$147:$N$152*($D$146:$N$146=$E$207)*($D$145:$N$145=$D261)*($C$147:$C$152=$B261))
) -
(
SUMIFS(Y$179:Y$189,$C$179:$C$189,$C261,$D$179:$D$189,$D261)*
SUMIFS(Y$193:Y$203,$C$193:$C$203,$C261,$D$193:$D$203,$D261)*
SUMPRODUCT($D$147:$N$152*($D$146:$N$146=$E$206)*($D$145:$N$145=$D261)*($C$147:$C$152=$B261))
)
)</f>
        <v>0.45414131894480281</v>
      </c>
      <c r="Z261" s="99" cm="1">
        <f t="array" ref="Z261">$A261 * $E$108 * (
(
SUMIFS(Z$179:Z$189,$C$179:$C$189,$C261,$D$179:$D$189,$D261)*
SUMIFS(Z$193:Z$203,$C$193:$C$203,$C261,$D$193:$D$203,$D261)*
SUMPRODUCT($D$147:$N$152*($D$146:$N$146=$E$207)*($D$145:$N$145=$D261)*($C$147:$C$152=$B261))
) -
(
SUMIFS(Z$179:Z$189,$C$179:$C$189,$C261,$D$179:$D$189,$D261)*
SUMIFS(Z$193:Z$203,$C$193:$C$203,$C261,$D$193:$D$203,$D261)*
SUMPRODUCT($D$147:$N$152*($D$146:$N$146=$E$206)*($D$145:$N$145=$D261)*($C$147:$C$152=$B261))
)
)</f>
        <v>0.45414131894480281</v>
      </c>
      <c r="AA261" s="99" cm="1">
        <f t="array" ref="AA261">$A261 * $E$108 * (
(
SUMIFS(AA$179:AA$189,$C$179:$C$189,$C261,$D$179:$D$189,$D261)*
SUMIFS(AA$193:AA$203,$C$193:$C$203,$C261,$D$193:$D$203,$D261)*
SUMPRODUCT($D$147:$N$152*($D$146:$N$146=$E$207)*($D$145:$N$145=$D261)*($C$147:$C$152=$B261))
) -
(
SUMIFS(AA$179:AA$189,$C$179:$C$189,$C261,$D$179:$D$189,$D261)*
SUMIFS(AA$193:AA$203,$C$193:$C$203,$C261,$D$193:$D$203,$D261)*
SUMPRODUCT($D$147:$N$152*($D$146:$N$146=$E$206)*($D$145:$N$145=$D261)*($C$147:$C$152=$B261))
)
)</f>
        <v>0.45414131894480281</v>
      </c>
      <c r="AB261" s="99" cm="1">
        <f t="array" ref="AB261">$A261 * $E$108 * (
(
SUMIFS(AB$179:AB$189,$C$179:$C$189,$C261,$D$179:$D$189,$D261)*
SUMIFS(AB$193:AB$203,$C$193:$C$203,$C261,$D$193:$D$203,$D261)*
SUMPRODUCT($D$147:$N$152*($D$146:$N$146=$E$207)*($D$145:$N$145=$D261)*($C$147:$C$152=$B261))
) -
(
SUMIFS(AB$179:AB$189,$C$179:$C$189,$C261,$D$179:$D$189,$D261)*
SUMIFS(AB$193:AB$203,$C$193:$C$203,$C261,$D$193:$D$203,$D261)*
SUMPRODUCT($D$147:$N$152*($D$146:$N$146=$E$206)*($D$145:$N$145=$D261)*($C$147:$C$152=$B261))
)
)</f>
        <v>0.45414131894480281</v>
      </c>
      <c r="AC261" s="99" cm="1">
        <f t="array" ref="AC261">$A261 * $E$108 * (
(
SUMIFS(AC$179:AC$189,$C$179:$C$189,$C261,$D$179:$D$189,$D261)*
SUMIFS(AC$193:AC$203,$C$193:$C$203,$C261,$D$193:$D$203,$D261)*
SUMPRODUCT($D$147:$N$152*($D$146:$N$146=$E$207)*($D$145:$N$145=$D261)*($C$147:$C$152=$B261))
) -
(
SUMIFS(AC$179:AC$189,$C$179:$C$189,$C261,$D$179:$D$189,$D261)*
SUMIFS(AC$193:AC$203,$C$193:$C$203,$C261,$D$193:$D$203,$D261)*
SUMPRODUCT($D$147:$N$152*($D$146:$N$146=$E$206)*($D$145:$N$145=$D261)*($C$147:$C$152=$B261))
)
)</f>
        <v>0.45414131894480281</v>
      </c>
      <c r="AD261" s="99" cm="1">
        <f t="array" ref="AD261">$A261 * $E$108 * (
(
SUMIFS(AD$179:AD$189,$C$179:$C$189,$C261,$D$179:$D$189,$D261)*
SUMIFS(AD$193:AD$203,$C$193:$C$203,$C261,$D$193:$D$203,$D261)*
SUMPRODUCT($D$147:$N$152*($D$146:$N$146=$E$207)*($D$145:$N$145=$D261)*($C$147:$C$152=$B261))
) -
(
SUMIFS(AD$179:AD$189,$C$179:$C$189,$C261,$D$179:$D$189,$D261)*
SUMIFS(AD$193:AD$203,$C$193:$C$203,$C261,$D$193:$D$203,$D261)*
SUMPRODUCT($D$147:$N$152*($D$146:$N$146=$E$206)*($D$145:$N$145=$D261)*($C$147:$C$152=$B261))
)
)</f>
        <v>0.45414131894480281</v>
      </c>
    </row>
    <row r="262" spans="1:30" x14ac:dyDescent="0.2">
      <c r="A262" s="15">
        <f>1</f>
        <v>1</v>
      </c>
      <c r="B262" s="6" t="s">
        <v>50</v>
      </c>
      <c r="C262" s="6" t="s">
        <v>36</v>
      </c>
      <c r="D262" s="6" t="s">
        <v>125</v>
      </c>
      <c r="E262" s="99" cm="1">
        <f t="array" ref="E262">$A262 * $E$108 * (
(
SUMIFS(E$179:E$189,$C$179:$C$189,$C262,$D$179:$D$189,$D262)*
SUMIFS(E$193:E$203,$C$193:$C$203,$C262,$D$193:$D$203,$D262)*
SUMPRODUCT($D$147:$N$152*($D$146:$N$146=$E$207)*($D$145:$N$145=$D262)*($C$147:$C$152=$B262))
) -
(
SUMIFS(E$179:E$189,$C$179:$C$189,$C262,$D$179:$D$189,$D262)*
SUMIFS(E$193:E$203,$C$193:$C$203,$C262,$D$193:$D$203,$D262)*
SUMPRODUCT($D$147:$N$152*($D$146:$N$146=$E$206)*($D$145:$N$145=$D262)*($C$147:$C$152=$B262))
)
)</f>
        <v>0</v>
      </c>
      <c r="F262" s="99" cm="1">
        <f t="array" ref="F262">$A262 * $E$108 * (
(
SUMIFS(F$179:F$189,$C$179:$C$189,$C262,$D$179:$D$189,$D262)*
SUMIFS(F$193:F$203,$C$193:$C$203,$C262,$D$193:$D$203,$D262)*
SUMPRODUCT($D$147:$N$152*($D$146:$N$146=$E$207)*($D$145:$N$145=$D262)*($C$147:$C$152=$B262))
) -
(
SUMIFS(F$179:F$189,$C$179:$C$189,$C262,$D$179:$D$189,$D262)*
SUMIFS(F$193:F$203,$C$193:$C$203,$C262,$D$193:$D$203,$D262)*
SUMPRODUCT($D$147:$N$152*($D$146:$N$146=$E$206)*($D$145:$N$145=$D262)*($C$147:$C$152=$B262))
)
)</f>
        <v>0</v>
      </c>
      <c r="G262" s="99" cm="1">
        <f t="array" ref="G262">$A262 * $E$108 * (
(
SUMIFS(G$179:G$189,$C$179:$C$189,$C262,$D$179:$D$189,$D262)*
SUMIFS(G$193:G$203,$C$193:$C$203,$C262,$D$193:$D$203,$D262)*
SUMPRODUCT($D$147:$N$152*($D$146:$N$146=$E$207)*($D$145:$N$145=$D262)*($C$147:$C$152=$B262))
) -
(
SUMIFS(G$179:G$189,$C$179:$C$189,$C262,$D$179:$D$189,$D262)*
SUMIFS(G$193:G$203,$C$193:$C$203,$C262,$D$193:$D$203,$D262)*
SUMPRODUCT($D$147:$N$152*($D$146:$N$146=$E$206)*($D$145:$N$145=$D262)*($C$147:$C$152=$B262))
)
)</f>
        <v>1.6983300411188385</v>
      </c>
      <c r="H262" s="99" cm="1">
        <f t="array" ref="H262">$A262 * $E$108 * (
(
SUMIFS(H$179:H$189,$C$179:$C$189,$C262,$D$179:$D$189,$D262)*
SUMIFS(H$193:H$203,$C$193:$C$203,$C262,$D$193:$D$203,$D262)*
SUMPRODUCT($D$147:$N$152*($D$146:$N$146=$E$207)*($D$145:$N$145=$D262)*($C$147:$C$152=$B262))
) -
(
SUMIFS(H$179:H$189,$C$179:$C$189,$C262,$D$179:$D$189,$D262)*
SUMIFS(H$193:H$203,$C$193:$C$203,$C262,$D$193:$D$203,$D262)*
SUMPRODUCT($D$147:$N$152*($D$146:$N$146=$E$206)*($D$145:$N$145=$D262)*($C$147:$C$152=$B262))
)
)</f>
        <v>3.3966600822376769</v>
      </c>
      <c r="I262" s="99" cm="1">
        <f t="array" ref="I262">$A262 * $E$108 * (
(
SUMIFS(I$179:I$189,$C$179:$C$189,$C262,$D$179:$D$189,$D262)*
SUMIFS(I$193:I$203,$C$193:$C$203,$C262,$D$193:$D$203,$D262)*
SUMPRODUCT($D$147:$N$152*($D$146:$N$146=$E$207)*($D$145:$N$145=$D262)*($C$147:$C$152=$B262))
) -
(
SUMIFS(I$179:I$189,$C$179:$C$189,$C262,$D$179:$D$189,$D262)*
SUMIFS(I$193:I$203,$C$193:$C$203,$C262,$D$193:$D$203,$D262)*
SUMPRODUCT($D$147:$N$152*($D$146:$N$146=$E$206)*($D$145:$N$145=$D262)*($C$147:$C$152=$B262))
)
)</f>
        <v>5.0949901233565154</v>
      </c>
      <c r="J262" s="99" cm="1">
        <f t="array" ref="J262">$A262 * $E$108 * (
(
SUMIFS(J$179:J$189,$C$179:$C$189,$C262,$D$179:$D$189,$D262)*
SUMIFS(J$193:J$203,$C$193:$C$203,$C262,$D$193:$D$203,$D262)*
SUMPRODUCT($D$147:$N$152*($D$146:$N$146=$E$207)*($D$145:$N$145=$D262)*($C$147:$C$152=$B262))
) -
(
SUMIFS(J$179:J$189,$C$179:$C$189,$C262,$D$179:$D$189,$D262)*
SUMIFS(J$193:J$203,$C$193:$C$203,$C262,$D$193:$D$203,$D262)*
SUMPRODUCT($D$147:$N$152*($D$146:$N$146=$E$206)*($D$145:$N$145=$D262)*($C$147:$C$152=$B262))
)
)</f>
        <v>6.7933201644753538</v>
      </c>
      <c r="K262" s="99" cm="1">
        <f t="array" ref="K262">$A262 * $E$108 * (
(
SUMIFS(K$179:K$189,$C$179:$C$189,$C262,$D$179:$D$189,$D262)*
SUMIFS(K$193:K$203,$C$193:$C$203,$C262,$D$193:$D$203,$D262)*
SUMPRODUCT($D$147:$N$152*($D$146:$N$146=$E$207)*($D$145:$N$145=$D262)*($C$147:$C$152=$B262))
) -
(
SUMIFS(K$179:K$189,$C$179:$C$189,$C262,$D$179:$D$189,$D262)*
SUMIFS(K$193:K$203,$C$193:$C$203,$C262,$D$193:$D$203,$D262)*
SUMPRODUCT($D$147:$N$152*($D$146:$N$146=$E$206)*($D$145:$N$145=$D262)*($C$147:$C$152=$B262))
)
)</f>
        <v>8.4916502055941905</v>
      </c>
      <c r="L262" s="99" cm="1">
        <f t="array" ref="L262">$A262 * $E$108 * (
(
SUMIFS(L$179:L$189,$C$179:$C$189,$C262,$D$179:$D$189,$D262)*
SUMIFS(L$193:L$203,$C$193:$C$203,$C262,$D$193:$D$203,$D262)*
SUMPRODUCT($D$147:$N$152*($D$146:$N$146=$E$207)*($D$145:$N$145=$D262)*($C$147:$C$152=$B262))
) -
(
SUMIFS(L$179:L$189,$C$179:$C$189,$C262,$D$179:$D$189,$D262)*
SUMIFS(L$193:L$203,$C$193:$C$203,$C262,$D$193:$D$203,$D262)*
SUMPRODUCT($D$147:$N$152*($D$146:$N$146=$E$206)*($D$145:$N$145=$D262)*($C$147:$C$152=$B262))
)
)</f>
        <v>8.4916502055941905</v>
      </c>
      <c r="M262" s="99" cm="1">
        <f t="array" ref="M262">$A262 * $E$108 * (
(
SUMIFS(M$179:M$189,$C$179:$C$189,$C262,$D$179:$D$189,$D262)*
SUMIFS(M$193:M$203,$C$193:$C$203,$C262,$D$193:$D$203,$D262)*
SUMPRODUCT($D$147:$N$152*($D$146:$N$146=$E$207)*($D$145:$N$145=$D262)*($C$147:$C$152=$B262))
) -
(
SUMIFS(M$179:M$189,$C$179:$C$189,$C262,$D$179:$D$189,$D262)*
SUMIFS(M$193:M$203,$C$193:$C$203,$C262,$D$193:$D$203,$D262)*
SUMPRODUCT($D$147:$N$152*($D$146:$N$146=$E$206)*($D$145:$N$145=$D262)*($C$147:$C$152=$B262))
)
)</f>
        <v>8.4916502055941905</v>
      </c>
      <c r="N262" s="99" cm="1">
        <f t="array" ref="N262">$A262 * $E$108 * (
(
SUMIFS(N$179:N$189,$C$179:$C$189,$C262,$D$179:$D$189,$D262)*
SUMIFS(N$193:N$203,$C$193:$C$203,$C262,$D$193:$D$203,$D262)*
SUMPRODUCT($D$147:$N$152*($D$146:$N$146=$E$207)*($D$145:$N$145=$D262)*($C$147:$C$152=$B262))
) -
(
SUMIFS(N$179:N$189,$C$179:$C$189,$C262,$D$179:$D$189,$D262)*
SUMIFS(N$193:N$203,$C$193:$C$203,$C262,$D$193:$D$203,$D262)*
SUMPRODUCT($D$147:$N$152*($D$146:$N$146=$E$206)*($D$145:$N$145=$D262)*($C$147:$C$152=$B262))
)
)</f>
        <v>8.4916502055941905</v>
      </c>
      <c r="O262" s="99" cm="1">
        <f t="array" ref="O262">$A262 * $E$108 * (
(
SUMIFS(O$179:O$189,$C$179:$C$189,$C262,$D$179:$D$189,$D262)*
SUMIFS(O$193:O$203,$C$193:$C$203,$C262,$D$193:$D$203,$D262)*
SUMPRODUCT($D$147:$N$152*($D$146:$N$146=$E$207)*($D$145:$N$145=$D262)*($C$147:$C$152=$B262))
) -
(
SUMIFS(O$179:O$189,$C$179:$C$189,$C262,$D$179:$D$189,$D262)*
SUMIFS(O$193:O$203,$C$193:$C$203,$C262,$D$193:$D$203,$D262)*
SUMPRODUCT($D$147:$N$152*($D$146:$N$146=$E$206)*($D$145:$N$145=$D262)*($C$147:$C$152=$B262))
)
)</f>
        <v>8.4916502055941905</v>
      </c>
      <c r="P262" s="99" cm="1">
        <f t="array" ref="P262">$A262 * $E$108 * (
(
SUMIFS(P$179:P$189,$C$179:$C$189,$C262,$D$179:$D$189,$D262)*
SUMIFS(P$193:P$203,$C$193:$C$203,$C262,$D$193:$D$203,$D262)*
SUMPRODUCT($D$147:$N$152*($D$146:$N$146=$E$207)*($D$145:$N$145=$D262)*($C$147:$C$152=$B262))
) -
(
SUMIFS(P$179:P$189,$C$179:$C$189,$C262,$D$179:$D$189,$D262)*
SUMIFS(P$193:P$203,$C$193:$C$203,$C262,$D$193:$D$203,$D262)*
SUMPRODUCT($D$147:$N$152*($D$146:$N$146=$E$206)*($D$145:$N$145=$D262)*($C$147:$C$152=$B262))
)
)</f>
        <v>8.4916502055941905</v>
      </c>
      <c r="Q262" s="99" cm="1">
        <f t="array" ref="Q262">$A262 * $E$108 * (
(
SUMIFS(Q$179:Q$189,$C$179:$C$189,$C262,$D$179:$D$189,$D262)*
SUMIFS(Q$193:Q$203,$C$193:$C$203,$C262,$D$193:$D$203,$D262)*
SUMPRODUCT($D$147:$N$152*($D$146:$N$146=$E$207)*($D$145:$N$145=$D262)*($C$147:$C$152=$B262))
) -
(
SUMIFS(Q$179:Q$189,$C$179:$C$189,$C262,$D$179:$D$189,$D262)*
SUMIFS(Q$193:Q$203,$C$193:$C$203,$C262,$D$193:$D$203,$D262)*
SUMPRODUCT($D$147:$N$152*($D$146:$N$146=$E$206)*($D$145:$N$145=$D262)*($C$147:$C$152=$B262))
)
)</f>
        <v>8.4916502055941905</v>
      </c>
      <c r="R262" s="99" cm="1">
        <f t="array" ref="R262">$A262 * $E$108 * (
(
SUMIFS(R$179:R$189,$C$179:$C$189,$C262,$D$179:$D$189,$D262)*
SUMIFS(R$193:R$203,$C$193:$C$203,$C262,$D$193:$D$203,$D262)*
SUMPRODUCT($D$147:$N$152*($D$146:$N$146=$E$207)*($D$145:$N$145=$D262)*($C$147:$C$152=$B262))
) -
(
SUMIFS(R$179:R$189,$C$179:$C$189,$C262,$D$179:$D$189,$D262)*
SUMIFS(R$193:R$203,$C$193:$C$203,$C262,$D$193:$D$203,$D262)*
SUMPRODUCT($D$147:$N$152*($D$146:$N$146=$E$206)*($D$145:$N$145=$D262)*($C$147:$C$152=$B262))
)
)</f>
        <v>8.4916502055941905</v>
      </c>
      <c r="S262" s="99" cm="1">
        <f t="array" ref="S262">$A262 * $E$108 * (
(
SUMIFS(S$179:S$189,$C$179:$C$189,$C262,$D$179:$D$189,$D262)*
SUMIFS(S$193:S$203,$C$193:$C$203,$C262,$D$193:$D$203,$D262)*
SUMPRODUCT($D$147:$N$152*($D$146:$N$146=$E$207)*($D$145:$N$145=$D262)*($C$147:$C$152=$B262))
) -
(
SUMIFS(S$179:S$189,$C$179:$C$189,$C262,$D$179:$D$189,$D262)*
SUMIFS(S$193:S$203,$C$193:$C$203,$C262,$D$193:$D$203,$D262)*
SUMPRODUCT($D$147:$N$152*($D$146:$N$146=$E$206)*($D$145:$N$145=$D262)*($C$147:$C$152=$B262))
)
)</f>
        <v>8.4916502055941905</v>
      </c>
      <c r="T262" s="99" cm="1">
        <f t="array" ref="T262">$A262 * $E$108 * (
(
SUMIFS(T$179:T$189,$C$179:$C$189,$C262,$D$179:$D$189,$D262)*
SUMIFS(T$193:T$203,$C$193:$C$203,$C262,$D$193:$D$203,$D262)*
SUMPRODUCT($D$147:$N$152*($D$146:$N$146=$E$207)*($D$145:$N$145=$D262)*($C$147:$C$152=$B262))
) -
(
SUMIFS(T$179:T$189,$C$179:$C$189,$C262,$D$179:$D$189,$D262)*
SUMIFS(T$193:T$203,$C$193:$C$203,$C262,$D$193:$D$203,$D262)*
SUMPRODUCT($D$147:$N$152*($D$146:$N$146=$E$206)*($D$145:$N$145=$D262)*($C$147:$C$152=$B262))
)
)</f>
        <v>8.4916502055941905</v>
      </c>
      <c r="U262" s="99" cm="1">
        <f t="array" ref="U262">$A262 * $E$108 * (
(
SUMIFS(U$179:U$189,$C$179:$C$189,$C262,$D$179:$D$189,$D262)*
SUMIFS(U$193:U$203,$C$193:$C$203,$C262,$D$193:$D$203,$D262)*
SUMPRODUCT($D$147:$N$152*($D$146:$N$146=$E$207)*($D$145:$N$145=$D262)*($C$147:$C$152=$B262))
) -
(
SUMIFS(U$179:U$189,$C$179:$C$189,$C262,$D$179:$D$189,$D262)*
SUMIFS(U$193:U$203,$C$193:$C$203,$C262,$D$193:$D$203,$D262)*
SUMPRODUCT($D$147:$N$152*($D$146:$N$146=$E$206)*($D$145:$N$145=$D262)*($C$147:$C$152=$B262))
)
)</f>
        <v>8.4916502055941905</v>
      </c>
      <c r="V262" s="99" cm="1">
        <f t="array" ref="V262">$A262 * $E$108 * (
(
SUMIFS(V$179:V$189,$C$179:$C$189,$C262,$D$179:$D$189,$D262)*
SUMIFS(V$193:V$203,$C$193:$C$203,$C262,$D$193:$D$203,$D262)*
SUMPRODUCT($D$147:$N$152*($D$146:$N$146=$E$207)*($D$145:$N$145=$D262)*($C$147:$C$152=$B262))
) -
(
SUMIFS(V$179:V$189,$C$179:$C$189,$C262,$D$179:$D$189,$D262)*
SUMIFS(V$193:V$203,$C$193:$C$203,$C262,$D$193:$D$203,$D262)*
SUMPRODUCT($D$147:$N$152*($D$146:$N$146=$E$206)*($D$145:$N$145=$D262)*($C$147:$C$152=$B262))
)
)</f>
        <v>8.4916502055941905</v>
      </c>
      <c r="W262" s="99" cm="1">
        <f t="array" ref="W262">$A262 * $E$108 * (
(
SUMIFS(W$179:W$189,$C$179:$C$189,$C262,$D$179:$D$189,$D262)*
SUMIFS(W$193:W$203,$C$193:$C$203,$C262,$D$193:$D$203,$D262)*
SUMPRODUCT($D$147:$N$152*($D$146:$N$146=$E$207)*($D$145:$N$145=$D262)*($C$147:$C$152=$B262))
) -
(
SUMIFS(W$179:W$189,$C$179:$C$189,$C262,$D$179:$D$189,$D262)*
SUMIFS(W$193:W$203,$C$193:$C$203,$C262,$D$193:$D$203,$D262)*
SUMPRODUCT($D$147:$N$152*($D$146:$N$146=$E$206)*($D$145:$N$145=$D262)*($C$147:$C$152=$B262))
)
)</f>
        <v>8.4916502055941905</v>
      </c>
      <c r="X262" s="99" cm="1">
        <f t="array" ref="X262">$A262 * $E$108 * (
(
SUMIFS(X$179:X$189,$C$179:$C$189,$C262,$D$179:$D$189,$D262)*
SUMIFS(X$193:X$203,$C$193:$C$203,$C262,$D$193:$D$203,$D262)*
SUMPRODUCT($D$147:$N$152*($D$146:$N$146=$E$207)*($D$145:$N$145=$D262)*($C$147:$C$152=$B262))
) -
(
SUMIFS(X$179:X$189,$C$179:$C$189,$C262,$D$179:$D$189,$D262)*
SUMIFS(X$193:X$203,$C$193:$C$203,$C262,$D$193:$D$203,$D262)*
SUMPRODUCT($D$147:$N$152*($D$146:$N$146=$E$206)*($D$145:$N$145=$D262)*($C$147:$C$152=$B262))
)
)</f>
        <v>8.4916502055941905</v>
      </c>
      <c r="Y262" s="99" cm="1">
        <f t="array" ref="Y262">$A262 * $E$108 * (
(
SUMIFS(Y$179:Y$189,$C$179:$C$189,$C262,$D$179:$D$189,$D262)*
SUMIFS(Y$193:Y$203,$C$193:$C$203,$C262,$D$193:$D$203,$D262)*
SUMPRODUCT($D$147:$N$152*($D$146:$N$146=$E$207)*($D$145:$N$145=$D262)*($C$147:$C$152=$B262))
) -
(
SUMIFS(Y$179:Y$189,$C$179:$C$189,$C262,$D$179:$D$189,$D262)*
SUMIFS(Y$193:Y$203,$C$193:$C$203,$C262,$D$193:$D$203,$D262)*
SUMPRODUCT($D$147:$N$152*($D$146:$N$146=$E$206)*($D$145:$N$145=$D262)*($C$147:$C$152=$B262))
)
)</f>
        <v>8.4916502055941905</v>
      </c>
      <c r="Z262" s="99" cm="1">
        <f t="array" ref="Z262">$A262 * $E$108 * (
(
SUMIFS(Z$179:Z$189,$C$179:$C$189,$C262,$D$179:$D$189,$D262)*
SUMIFS(Z$193:Z$203,$C$193:$C$203,$C262,$D$193:$D$203,$D262)*
SUMPRODUCT($D$147:$N$152*($D$146:$N$146=$E$207)*($D$145:$N$145=$D262)*($C$147:$C$152=$B262))
) -
(
SUMIFS(Z$179:Z$189,$C$179:$C$189,$C262,$D$179:$D$189,$D262)*
SUMIFS(Z$193:Z$203,$C$193:$C$203,$C262,$D$193:$D$203,$D262)*
SUMPRODUCT($D$147:$N$152*($D$146:$N$146=$E$206)*($D$145:$N$145=$D262)*($C$147:$C$152=$B262))
)
)</f>
        <v>8.4916502055941905</v>
      </c>
      <c r="AA262" s="99" cm="1">
        <f t="array" ref="AA262">$A262 * $E$108 * (
(
SUMIFS(AA$179:AA$189,$C$179:$C$189,$C262,$D$179:$D$189,$D262)*
SUMIFS(AA$193:AA$203,$C$193:$C$203,$C262,$D$193:$D$203,$D262)*
SUMPRODUCT($D$147:$N$152*($D$146:$N$146=$E$207)*($D$145:$N$145=$D262)*($C$147:$C$152=$B262))
) -
(
SUMIFS(AA$179:AA$189,$C$179:$C$189,$C262,$D$179:$D$189,$D262)*
SUMIFS(AA$193:AA$203,$C$193:$C$203,$C262,$D$193:$D$203,$D262)*
SUMPRODUCT($D$147:$N$152*($D$146:$N$146=$E$206)*($D$145:$N$145=$D262)*($C$147:$C$152=$B262))
)
)</f>
        <v>8.4916502055941905</v>
      </c>
      <c r="AB262" s="99" cm="1">
        <f t="array" ref="AB262">$A262 * $E$108 * (
(
SUMIFS(AB$179:AB$189,$C$179:$C$189,$C262,$D$179:$D$189,$D262)*
SUMIFS(AB$193:AB$203,$C$193:$C$203,$C262,$D$193:$D$203,$D262)*
SUMPRODUCT($D$147:$N$152*($D$146:$N$146=$E$207)*($D$145:$N$145=$D262)*($C$147:$C$152=$B262))
) -
(
SUMIFS(AB$179:AB$189,$C$179:$C$189,$C262,$D$179:$D$189,$D262)*
SUMIFS(AB$193:AB$203,$C$193:$C$203,$C262,$D$193:$D$203,$D262)*
SUMPRODUCT($D$147:$N$152*($D$146:$N$146=$E$206)*($D$145:$N$145=$D262)*($C$147:$C$152=$B262))
)
)</f>
        <v>8.4916502055941905</v>
      </c>
      <c r="AC262" s="99" cm="1">
        <f t="array" ref="AC262">$A262 * $E$108 * (
(
SUMIFS(AC$179:AC$189,$C$179:$C$189,$C262,$D$179:$D$189,$D262)*
SUMIFS(AC$193:AC$203,$C$193:$C$203,$C262,$D$193:$D$203,$D262)*
SUMPRODUCT($D$147:$N$152*($D$146:$N$146=$E$207)*($D$145:$N$145=$D262)*($C$147:$C$152=$B262))
) -
(
SUMIFS(AC$179:AC$189,$C$179:$C$189,$C262,$D$179:$D$189,$D262)*
SUMIFS(AC$193:AC$203,$C$193:$C$203,$C262,$D$193:$D$203,$D262)*
SUMPRODUCT($D$147:$N$152*($D$146:$N$146=$E$206)*($D$145:$N$145=$D262)*($C$147:$C$152=$B262))
)
)</f>
        <v>8.4916502055941905</v>
      </c>
      <c r="AD262" s="99" cm="1">
        <f t="array" ref="AD262">$A262 * $E$108 * (
(
SUMIFS(AD$179:AD$189,$C$179:$C$189,$C262,$D$179:$D$189,$D262)*
SUMIFS(AD$193:AD$203,$C$193:$C$203,$C262,$D$193:$D$203,$D262)*
SUMPRODUCT($D$147:$N$152*($D$146:$N$146=$E$207)*($D$145:$N$145=$D262)*($C$147:$C$152=$B262))
) -
(
SUMIFS(AD$179:AD$189,$C$179:$C$189,$C262,$D$179:$D$189,$D262)*
SUMIFS(AD$193:AD$203,$C$193:$C$203,$C262,$D$193:$D$203,$D262)*
SUMPRODUCT($D$147:$N$152*($D$146:$N$146=$E$206)*($D$145:$N$145=$D262)*($C$147:$C$152=$B262))
)
)</f>
        <v>8.4916502055941905</v>
      </c>
    </row>
    <row r="263" spans="1:30" x14ac:dyDescent="0.2">
      <c r="A263" s="15">
        <f>1</f>
        <v>1</v>
      </c>
      <c r="B263" s="6" t="s">
        <v>51</v>
      </c>
      <c r="C263" s="6" t="s">
        <v>36</v>
      </c>
      <c r="D263" s="6" t="s">
        <v>125</v>
      </c>
      <c r="E263" s="99" cm="1">
        <f t="array" ref="E263">$A263 * $E$108 * (
(
SUMIFS(E$179:E$189,$C$179:$C$189,$C263,$D$179:$D$189,$D263)*
SUMIFS(E$193:E$203,$C$193:$C$203,$C263,$D$193:$D$203,$D263)*
SUMPRODUCT($D$147:$N$152*($D$146:$N$146=$E$207)*($D$145:$N$145=$D263)*($C$147:$C$152=$B263))
) -
(
SUMIFS(E$179:E$189,$C$179:$C$189,$C263,$D$179:$D$189,$D263)*
SUMIFS(E$193:E$203,$C$193:$C$203,$C263,$D$193:$D$203,$D263)*
SUMPRODUCT($D$147:$N$152*($D$146:$N$146=$E$206)*($D$145:$N$145=$D263)*($C$147:$C$152=$B263))
)
)</f>
        <v>0</v>
      </c>
      <c r="F263" s="99" cm="1">
        <f t="array" ref="F263">$A263 * $E$108 * (
(
SUMIFS(F$179:F$189,$C$179:$C$189,$C263,$D$179:$D$189,$D263)*
SUMIFS(F$193:F$203,$C$193:$C$203,$C263,$D$193:$D$203,$D263)*
SUMPRODUCT($D$147:$N$152*($D$146:$N$146=$E$207)*($D$145:$N$145=$D263)*($C$147:$C$152=$B263))
) -
(
SUMIFS(F$179:F$189,$C$179:$C$189,$C263,$D$179:$D$189,$D263)*
SUMIFS(F$193:F$203,$C$193:$C$203,$C263,$D$193:$D$203,$D263)*
SUMPRODUCT($D$147:$N$152*($D$146:$N$146=$E$206)*($D$145:$N$145=$D263)*($C$147:$C$152=$B263))
)
)</f>
        <v>0</v>
      </c>
      <c r="G263" s="99" cm="1">
        <f t="array" ref="G263">$A263 * $E$108 * (
(
SUMIFS(G$179:G$189,$C$179:$C$189,$C263,$D$179:$D$189,$D263)*
SUMIFS(G$193:G$203,$C$193:$C$203,$C263,$D$193:$D$203,$D263)*
SUMPRODUCT($D$147:$N$152*($D$146:$N$146=$E$207)*($D$145:$N$145=$D263)*($C$147:$C$152=$B263))
) -
(
SUMIFS(G$179:G$189,$C$179:$C$189,$C263,$D$179:$D$189,$D263)*
SUMIFS(G$193:G$203,$C$193:$C$203,$C263,$D$193:$D$203,$D263)*
SUMPRODUCT($D$147:$N$152*($D$146:$N$146=$E$206)*($D$145:$N$145=$D263)*($C$147:$C$152=$B263))
)
)</f>
        <v>0.22737536182230159</v>
      </c>
      <c r="H263" s="99" cm="1">
        <f t="array" ref="H263">$A263 * $E$108 * (
(
SUMIFS(H$179:H$189,$C$179:$C$189,$C263,$D$179:$D$189,$D263)*
SUMIFS(H$193:H$203,$C$193:$C$203,$C263,$D$193:$D$203,$D263)*
SUMPRODUCT($D$147:$N$152*($D$146:$N$146=$E$207)*($D$145:$N$145=$D263)*($C$147:$C$152=$B263))
) -
(
SUMIFS(H$179:H$189,$C$179:$C$189,$C263,$D$179:$D$189,$D263)*
SUMIFS(H$193:H$203,$C$193:$C$203,$C263,$D$193:$D$203,$D263)*
SUMPRODUCT($D$147:$N$152*($D$146:$N$146=$E$206)*($D$145:$N$145=$D263)*($C$147:$C$152=$B263))
)
)</f>
        <v>0.45475072364460317</v>
      </c>
      <c r="I263" s="99" cm="1">
        <f t="array" ref="I263">$A263 * $E$108 * (
(
SUMIFS(I$179:I$189,$C$179:$C$189,$C263,$D$179:$D$189,$D263)*
SUMIFS(I$193:I$203,$C$193:$C$203,$C263,$D$193:$D$203,$D263)*
SUMPRODUCT($D$147:$N$152*($D$146:$N$146=$E$207)*($D$145:$N$145=$D263)*($C$147:$C$152=$B263))
) -
(
SUMIFS(I$179:I$189,$C$179:$C$189,$C263,$D$179:$D$189,$D263)*
SUMIFS(I$193:I$203,$C$193:$C$203,$C263,$D$193:$D$203,$D263)*
SUMPRODUCT($D$147:$N$152*($D$146:$N$146=$E$206)*($D$145:$N$145=$D263)*($C$147:$C$152=$B263))
)
)</f>
        <v>0.68212608546690467</v>
      </c>
      <c r="J263" s="99" cm="1">
        <f t="array" ref="J263">$A263 * $E$108 * (
(
SUMIFS(J$179:J$189,$C$179:$C$189,$C263,$D$179:$D$189,$D263)*
SUMIFS(J$193:J$203,$C$193:$C$203,$C263,$D$193:$D$203,$D263)*
SUMPRODUCT($D$147:$N$152*($D$146:$N$146=$E$207)*($D$145:$N$145=$D263)*($C$147:$C$152=$B263))
) -
(
SUMIFS(J$179:J$189,$C$179:$C$189,$C263,$D$179:$D$189,$D263)*
SUMIFS(J$193:J$203,$C$193:$C$203,$C263,$D$193:$D$203,$D263)*
SUMPRODUCT($D$147:$N$152*($D$146:$N$146=$E$206)*($D$145:$N$145=$D263)*($C$147:$C$152=$B263))
)
)</f>
        <v>0.90950144728920634</v>
      </c>
      <c r="K263" s="99" cm="1">
        <f t="array" ref="K263">$A263 * $E$108 * (
(
SUMIFS(K$179:K$189,$C$179:$C$189,$C263,$D$179:$D$189,$D263)*
SUMIFS(K$193:K$203,$C$193:$C$203,$C263,$D$193:$D$203,$D263)*
SUMPRODUCT($D$147:$N$152*($D$146:$N$146=$E$207)*($D$145:$N$145=$D263)*($C$147:$C$152=$B263))
) -
(
SUMIFS(K$179:K$189,$C$179:$C$189,$C263,$D$179:$D$189,$D263)*
SUMIFS(K$193:K$203,$C$193:$C$203,$C263,$D$193:$D$203,$D263)*
SUMPRODUCT($D$147:$N$152*($D$146:$N$146=$E$206)*($D$145:$N$145=$D263)*($C$147:$C$152=$B263))
)
)</f>
        <v>1.1368768091115076</v>
      </c>
      <c r="L263" s="99" cm="1">
        <f t="array" ref="L263">$A263 * $E$108 * (
(
SUMIFS(L$179:L$189,$C$179:$C$189,$C263,$D$179:$D$189,$D263)*
SUMIFS(L$193:L$203,$C$193:$C$203,$C263,$D$193:$D$203,$D263)*
SUMPRODUCT($D$147:$N$152*($D$146:$N$146=$E$207)*($D$145:$N$145=$D263)*($C$147:$C$152=$B263))
) -
(
SUMIFS(L$179:L$189,$C$179:$C$189,$C263,$D$179:$D$189,$D263)*
SUMIFS(L$193:L$203,$C$193:$C$203,$C263,$D$193:$D$203,$D263)*
SUMPRODUCT($D$147:$N$152*($D$146:$N$146=$E$206)*($D$145:$N$145=$D263)*($C$147:$C$152=$B263))
)
)</f>
        <v>1.1368768091115076</v>
      </c>
      <c r="M263" s="99" cm="1">
        <f t="array" ref="M263">$A263 * $E$108 * (
(
SUMIFS(M$179:M$189,$C$179:$C$189,$C263,$D$179:$D$189,$D263)*
SUMIFS(M$193:M$203,$C$193:$C$203,$C263,$D$193:$D$203,$D263)*
SUMPRODUCT($D$147:$N$152*($D$146:$N$146=$E$207)*($D$145:$N$145=$D263)*($C$147:$C$152=$B263))
) -
(
SUMIFS(M$179:M$189,$C$179:$C$189,$C263,$D$179:$D$189,$D263)*
SUMIFS(M$193:M$203,$C$193:$C$203,$C263,$D$193:$D$203,$D263)*
SUMPRODUCT($D$147:$N$152*($D$146:$N$146=$E$206)*($D$145:$N$145=$D263)*($C$147:$C$152=$B263))
)
)</f>
        <v>1.1368768091115076</v>
      </c>
      <c r="N263" s="99" cm="1">
        <f t="array" ref="N263">$A263 * $E$108 * (
(
SUMIFS(N$179:N$189,$C$179:$C$189,$C263,$D$179:$D$189,$D263)*
SUMIFS(N$193:N$203,$C$193:$C$203,$C263,$D$193:$D$203,$D263)*
SUMPRODUCT($D$147:$N$152*($D$146:$N$146=$E$207)*($D$145:$N$145=$D263)*($C$147:$C$152=$B263))
) -
(
SUMIFS(N$179:N$189,$C$179:$C$189,$C263,$D$179:$D$189,$D263)*
SUMIFS(N$193:N$203,$C$193:$C$203,$C263,$D$193:$D$203,$D263)*
SUMPRODUCT($D$147:$N$152*($D$146:$N$146=$E$206)*($D$145:$N$145=$D263)*($C$147:$C$152=$B263))
)
)</f>
        <v>1.1368768091115076</v>
      </c>
      <c r="O263" s="99" cm="1">
        <f t="array" ref="O263">$A263 * $E$108 * (
(
SUMIFS(O$179:O$189,$C$179:$C$189,$C263,$D$179:$D$189,$D263)*
SUMIFS(O$193:O$203,$C$193:$C$203,$C263,$D$193:$D$203,$D263)*
SUMPRODUCT($D$147:$N$152*($D$146:$N$146=$E$207)*($D$145:$N$145=$D263)*($C$147:$C$152=$B263))
) -
(
SUMIFS(O$179:O$189,$C$179:$C$189,$C263,$D$179:$D$189,$D263)*
SUMIFS(O$193:O$203,$C$193:$C$203,$C263,$D$193:$D$203,$D263)*
SUMPRODUCT($D$147:$N$152*($D$146:$N$146=$E$206)*($D$145:$N$145=$D263)*($C$147:$C$152=$B263))
)
)</f>
        <v>1.1368768091115076</v>
      </c>
      <c r="P263" s="99" cm="1">
        <f t="array" ref="P263">$A263 * $E$108 * (
(
SUMIFS(P$179:P$189,$C$179:$C$189,$C263,$D$179:$D$189,$D263)*
SUMIFS(P$193:P$203,$C$193:$C$203,$C263,$D$193:$D$203,$D263)*
SUMPRODUCT($D$147:$N$152*($D$146:$N$146=$E$207)*($D$145:$N$145=$D263)*($C$147:$C$152=$B263))
) -
(
SUMIFS(P$179:P$189,$C$179:$C$189,$C263,$D$179:$D$189,$D263)*
SUMIFS(P$193:P$203,$C$193:$C$203,$C263,$D$193:$D$203,$D263)*
SUMPRODUCT($D$147:$N$152*($D$146:$N$146=$E$206)*($D$145:$N$145=$D263)*($C$147:$C$152=$B263))
)
)</f>
        <v>1.1368768091115076</v>
      </c>
      <c r="Q263" s="99" cm="1">
        <f t="array" ref="Q263">$A263 * $E$108 * (
(
SUMIFS(Q$179:Q$189,$C$179:$C$189,$C263,$D$179:$D$189,$D263)*
SUMIFS(Q$193:Q$203,$C$193:$C$203,$C263,$D$193:$D$203,$D263)*
SUMPRODUCT($D$147:$N$152*($D$146:$N$146=$E$207)*($D$145:$N$145=$D263)*($C$147:$C$152=$B263))
) -
(
SUMIFS(Q$179:Q$189,$C$179:$C$189,$C263,$D$179:$D$189,$D263)*
SUMIFS(Q$193:Q$203,$C$193:$C$203,$C263,$D$193:$D$203,$D263)*
SUMPRODUCT($D$147:$N$152*($D$146:$N$146=$E$206)*($D$145:$N$145=$D263)*($C$147:$C$152=$B263))
)
)</f>
        <v>1.1368768091115076</v>
      </c>
      <c r="R263" s="99" cm="1">
        <f t="array" ref="R263">$A263 * $E$108 * (
(
SUMIFS(R$179:R$189,$C$179:$C$189,$C263,$D$179:$D$189,$D263)*
SUMIFS(R$193:R$203,$C$193:$C$203,$C263,$D$193:$D$203,$D263)*
SUMPRODUCT($D$147:$N$152*($D$146:$N$146=$E$207)*($D$145:$N$145=$D263)*($C$147:$C$152=$B263))
) -
(
SUMIFS(R$179:R$189,$C$179:$C$189,$C263,$D$179:$D$189,$D263)*
SUMIFS(R$193:R$203,$C$193:$C$203,$C263,$D$193:$D$203,$D263)*
SUMPRODUCT($D$147:$N$152*($D$146:$N$146=$E$206)*($D$145:$N$145=$D263)*($C$147:$C$152=$B263))
)
)</f>
        <v>1.1368768091115076</v>
      </c>
      <c r="S263" s="99" cm="1">
        <f t="array" ref="S263">$A263 * $E$108 * (
(
SUMIFS(S$179:S$189,$C$179:$C$189,$C263,$D$179:$D$189,$D263)*
SUMIFS(S$193:S$203,$C$193:$C$203,$C263,$D$193:$D$203,$D263)*
SUMPRODUCT($D$147:$N$152*($D$146:$N$146=$E$207)*($D$145:$N$145=$D263)*($C$147:$C$152=$B263))
) -
(
SUMIFS(S$179:S$189,$C$179:$C$189,$C263,$D$179:$D$189,$D263)*
SUMIFS(S$193:S$203,$C$193:$C$203,$C263,$D$193:$D$203,$D263)*
SUMPRODUCT($D$147:$N$152*($D$146:$N$146=$E$206)*($D$145:$N$145=$D263)*($C$147:$C$152=$B263))
)
)</f>
        <v>1.1368768091115076</v>
      </c>
      <c r="T263" s="99" cm="1">
        <f t="array" ref="T263">$A263 * $E$108 * (
(
SUMIFS(T$179:T$189,$C$179:$C$189,$C263,$D$179:$D$189,$D263)*
SUMIFS(T$193:T$203,$C$193:$C$203,$C263,$D$193:$D$203,$D263)*
SUMPRODUCT($D$147:$N$152*($D$146:$N$146=$E$207)*($D$145:$N$145=$D263)*($C$147:$C$152=$B263))
) -
(
SUMIFS(T$179:T$189,$C$179:$C$189,$C263,$D$179:$D$189,$D263)*
SUMIFS(T$193:T$203,$C$193:$C$203,$C263,$D$193:$D$203,$D263)*
SUMPRODUCT($D$147:$N$152*($D$146:$N$146=$E$206)*($D$145:$N$145=$D263)*($C$147:$C$152=$B263))
)
)</f>
        <v>1.1368768091115076</v>
      </c>
      <c r="U263" s="99" cm="1">
        <f t="array" ref="U263">$A263 * $E$108 * (
(
SUMIFS(U$179:U$189,$C$179:$C$189,$C263,$D$179:$D$189,$D263)*
SUMIFS(U$193:U$203,$C$193:$C$203,$C263,$D$193:$D$203,$D263)*
SUMPRODUCT($D$147:$N$152*($D$146:$N$146=$E$207)*($D$145:$N$145=$D263)*($C$147:$C$152=$B263))
) -
(
SUMIFS(U$179:U$189,$C$179:$C$189,$C263,$D$179:$D$189,$D263)*
SUMIFS(U$193:U$203,$C$193:$C$203,$C263,$D$193:$D$203,$D263)*
SUMPRODUCT($D$147:$N$152*($D$146:$N$146=$E$206)*($D$145:$N$145=$D263)*($C$147:$C$152=$B263))
)
)</f>
        <v>1.1368768091115076</v>
      </c>
      <c r="V263" s="99" cm="1">
        <f t="array" ref="V263">$A263 * $E$108 * (
(
SUMIFS(V$179:V$189,$C$179:$C$189,$C263,$D$179:$D$189,$D263)*
SUMIFS(V$193:V$203,$C$193:$C$203,$C263,$D$193:$D$203,$D263)*
SUMPRODUCT($D$147:$N$152*($D$146:$N$146=$E$207)*($D$145:$N$145=$D263)*($C$147:$C$152=$B263))
) -
(
SUMIFS(V$179:V$189,$C$179:$C$189,$C263,$D$179:$D$189,$D263)*
SUMIFS(V$193:V$203,$C$193:$C$203,$C263,$D$193:$D$203,$D263)*
SUMPRODUCT($D$147:$N$152*($D$146:$N$146=$E$206)*($D$145:$N$145=$D263)*($C$147:$C$152=$B263))
)
)</f>
        <v>1.1368768091115076</v>
      </c>
      <c r="W263" s="99" cm="1">
        <f t="array" ref="W263">$A263 * $E$108 * (
(
SUMIFS(W$179:W$189,$C$179:$C$189,$C263,$D$179:$D$189,$D263)*
SUMIFS(W$193:W$203,$C$193:$C$203,$C263,$D$193:$D$203,$D263)*
SUMPRODUCT($D$147:$N$152*($D$146:$N$146=$E$207)*($D$145:$N$145=$D263)*($C$147:$C$152=$B263))
) -
(
SUMIFS(W$179:W$189,$C$179:$C$189,$C263,$D$179:$D$189,$D263)*
SUMIFS(W$193:W$203,$C$193:$C$203,$C263,$D$193:$D$203,$D263)*
SUMPRODUCT($D$147:$N$152*($D$146:$N$146=$E$206)*($D$145:$N$145=$D263)*($C$147:$C$152=$B263))
)
)</f>
        <v>1.1368768091115076</v>
      </c>
      <c r="X263" s="99" cm="1">
        <f t="array" ref="X263">$A263 * $E$108 * (
(
SUMIFS(X$179:X$189,$C$179:$C$189,$C263,$D$179:$D$189,$D263)*
SUMIFS(X$193:X$203,$C$193:$C$203,$C263,$D$193:$D$203,$D263)*
SUMPRODUCT($D$147:$N$152*($D$146:$N$146=$E$207)*($D$145:$N$145=$D263)*($C$147:$C$152=$B263))
) -
(
SUMIFS(X$179:X$189,$C$179:$C$189,$C263,$D$179:$D$189,$D263)*
SUMIFS(X$193:X$203,$C$193:$C$203,$C263,$D$193:$D$203,$D263)*
SUMPRODUCT($D$147:$N$152*($D$146:$N$146=$E$206)*($D$145:$N$145=$D263)*($C$147:$C$152=$B263))
)
)</f>
        <v>1.1368768091115076</v>
      </c>
      <c r="Y263" s="99" cm="1">
        <f t="array" ref="Y263">$A263 * $E$108 * (
(
SUMIFS(Y$179:Y$189,$C$179:$C$189,$C263,$D$179:$D$189,$D263)*
SUMIFS(Y$193:Y$203,$C$193:$C$203,$C263,$D$193:$D$203,$D263)*
SUMPRODUCT($D$147:$N$152*($D$146:$N$146=$E$207)*($D$145:$N$145=$D263)*($C$147:$C$152=$B263))
) -
(
SUMIFS(Y$179:Y$189,$C$179:$C$189,$C263,$D$179:$D$189,$D263)*
SUMIFS(Y$193:Y$203,$C$193:$C$203,$C263,$D$193:$D$203,$D263)*
SUMPRODUCT($D$147:$N$152*($D$146:$N$146=$E$206)*($D$145:$N$145=$D263)*($C$147:$C$152=$B263))
)
)</f>
        <v>1.1368768091115076</v>
      </c>
      <c r="Z263" s="99" cm="1">
        <f t="array" ref="Z263">$A263 * $E$108 * (
(
SUMIFS(Z$179:Z$189,$C$179:$C$189,$C263,$D$179:$D$189,$D263)*
SUMIFS(Z$193:Z$203,$C$193:$C$203,$C263,$D$193:$D$203,$D263)*
SUMPRODUCT($D$147:$N$152*($D$146:$N$146=$E$207)*($D$145:$N$145=$D263)*($C$147:$C$152=$B263))
) -
(
SUMIFS(Z$179:Z$189,$C$179:$C$189,$C263,$D$179:$D$189,$D263)*
SUMIFS(Z$193:Z$203,$C$193:$C$203,$C263,$D$193:$D$203,$D263)*
SUMPRODUCT($D$147:$N$152*($D$146:$N$146=$E$206)*($D$145:$N$145=$D263)*($C$147:$C$152=$B263))
)
)</f>
        <v>1.1368768091115076</v>
      </c>
      <c r="AA263" s="99" cm="1">
        <f t="array" ref="AA263">$A263 * $E$108 * (
(
SUMIFS(AA$179:AA$189,$C$179:$C$189,$C263,$D$179:$D$189,$D263)*
SUMIFS(AA$193:AA$203,$C$193:$C$203,$C263,$D$193:$D$203,$D263)*
SUMPRODUCT($D$147:$N$152*($D$146:$N$146=$E$207)*($D$145:$N$145=$D263)*($C$147:$C$152=$B263))
) -
(
SUMIFS(AA$179:AA$189,$C$179:$C$189,$C263,$D$179:$D$189,$D263)*
SUMIFS(AA$193:AA$203,$C$193:$C$203,$C263,$D$193:$D$203,$D263)*
SUMPRODUCT($D$147:$N$152*($D$146:$N$146=$E$206)*($D$145:$N$145=$D263)*($C$147:$C$152=$B263))
)
)</f>
        <v>1.1368768091115076</v>
      </c>
      <c r="AB263" s="99" cm="1">
        <f t="array" ref="AB263">$A263 * $E$108 * (
(
SUMIFS(AB$179:AB$189,$C$179:$C$189,$C263,$D$179:$D$189,$D263)*
SUMIFS(AB$193:AB$203,$C$193:$C$203,$C263,$D$193:$D$203,$D263)*
SUMPRODUCT($D$147:$N$152*($D$146:$N$146=$E$207)*($D$145:$N$145=$D263)*($C$147:$C$152=$B263))
) -
(
SUMIFS(AB$179:AB$189,$C$179:$C$189,$C263,$D$179:$D$189,$D263)*
SUMIFS(AB$193:AB$203,$C$193:$C$203,$C263,$D$193:$D$203,$D263)*
SUMPRODUCT($D$147:$N$152*($D$146:$N$146=$E$206)*($D$145:$N$145=$D263)*($C$147:$C$152=$B263))
)
)</f>
        <v>1.1368768091115076</v>
      </c>
      <c r="AC263" s="99" cm="1">
        <f t="array" ref="AC263">$A263 * $E$108 * (
(
SUMIFS(AC$179:AC$189,$C$179:$C$189,$C263,$D$179:$D$189,$D263)*
SUMIFS(AC$193:AC$203,$C$193:$C$203,$C263,$D$193:$D$203,$D263)*
SUMPRODUCT($D$147:$N$152*($D$146:$N$146=$E$207)*($D$145:$N$145=$D263)*($C$147:$C$152=$B263))
) -
(
SUMIFS(AC$179:AC$189,$C$179:$C$189,$C263,$D$179:$D$189,$D263)*
SUMIFS(AC$193:AC$203,$C$193:$C$203,$C263,$D$193:$D$203,$D263)*
SUMPRODUCT($D$147:$N$152*($D$146:$N$146=$E$206)*($D$145:$N$145=$D263)*($C$147:$C$152=$B263))
)
)</f>
        <v>1.1368768091115076</v>
      </c>
      <c r="AD263" s="99" cm="1">
        <f t="array" ref="AD263">$A263 * $E$108 * (
(
SUMIFS(AD$179:AD$189,$C$179:$C$189,$C263,$D$179:$D$189,$D263)*
SUMIFS(AD$193:AD$203,$C$193:$C$203,$C263,$D$193:$D$203,$D263)*
SUMPRODUCT($D$147:$N$152*($D$146:$N$146=$E$207)*($D$145:$N$145=$D263)*($C$147:$C$152=$B263))
) -
(
SUMIFS(AD$179:AD$189,$C$179:$C$189,$C263,$D$179:$D$189,$D263)*
SUMIFS(AD$193:AD$203,$C$193:$C$203,$C263,$D$193:$D$203,$D263)*
SUMPRODUCT($D$147:$N$152*($D$146:$N$146=$E$206)*($D$145:$N$145=$D263)*($C$147:$C$152=$B263))
)
)</f>
        <v>1.1368768091115076</v>
      </c>
    </row>
    <row r="264" spans="1:30" x14ac:dyDescent="0.2">
      <c r="A264" s="15">
        <f>1</f>
        <v>1</v>
      </c>
      <c r="B264" s="6" t="s">
        <v>46</v>
      </c>
      <c r="C264" s="6" t="s">
        <v>36</v>
      </c>
      <c r="D264" s="6" t="s">
        <v>123</v>
      </c>
      <c r="E264" s="99" cm="1">
        <f t="array" ref="E264">$A264 * $E$108 * (
(
SUMIFS(E$179:E$189,$C$179:$C$189,$C264,$D$179:$D$189,$D264)*
SUMIFS(E$193:E$203,$C$193:$C$203,$C264,$D$193:$D$203,$D264)*
SUMPRODUCT($D$147:$N$152*($D$146:$N$146=$E$207)*($D$145:$N$145=$D264)*($C$147:$C$152=$B264))
) -
(
SUMIFS(E$179:E$189,$C$179:$C$189,$C264,$D$179:$D$189,$D264)*
SUMIFS(E$193:E$203,$C$193:$C$203,$C264,$D$193:$D$203,$D264)*
SUMPRODUCT($D$147:$N$152*($D$146:$N$146=$E$206)*($D$145:$N$145=$D264)*($C$147:$C$152=$B264))
)
)</f>
        <v>0</v>
      </c>
      <c r="F264" s="99" cm="1">
        <f t="array" ref="F264">$A264 * $E$108 * (
(
SUMIFS(F$179:F$189,$C$179:$C$189,$C264,$D$179:$D$189,$D264)*
SUMIFS(F$193:F$203,$C$193:$C$203,$C264,$D$193:$D$203,$D264)*
SUMPRODUCT($D$147:$N$152*($D$146:$N$146=$E$207)*($D$145:$N$145=$D264)*($C$147:$C$152=$B264))
) -
(
SUMIFS(F$179:F$189,$C$179:$C$189,$C264,$D$179:$D$189,$D264)*
SUMIFS(F$193:F$203,$C$193:$C$203,$C264,$D$193:$D$203,$D264)*
SUMPRODUCT($D$147:$N$152*($D$146:$N$146=$E$206)*($D$145:$N$145=$D264)*($C$147:$C$152=$B264))
)
)</f>
        <v>0</v>
      </c>
      <c r="G264" s="99" cm="1">
        <f t="array" ref="G264">$A264 * $E$108 * (
(
SUMIFS(G$179:G$189,$C$179:$C$189,$C264,$D$179:$D$189,$D264)*
SUMIFS(G$193:G$203,$C$193:$C$203,$C264,$D$193:$D$203,$D264)*
SUMPRODUCT($D$147:$N$152*($D$146:$N$146=$E$207)*($D$145:$N$145=$D264)*($C$147:$C$152=$B264))
) -
(
SUMIFS(G$179:G$189,$C$179:$C$189,$C264,$D$179:$D$189,$D264)*
SUMIFS(G$193:G$203,$C$193:$C$203,$C264,$D$193:$D$203,$D264)*
SUMPRODUCT($D$147:$N$152*($D$146:$N$146=$E$206)*($D$145:$N$145=$D264)*($C$147:$C$152=$B264))
)
)</f>
        <v>48.112096558715876</v>
      </c>
      <c r="H264" s="99" cm="1">
        <f t="array" ref="H264">$A264 * $E$108 * (
(
SUMIFS(H$179:H$189,$C$179:$C$189,$C264,$D$179:$D$189,$D264)*
SUMIFS(H$193:H$203,$C$193:$C$203,$C264,$D$193:$D$203,$D264)*
SUMPRODUCT($D$147:$N$152*($D$146:$N$146=$E$207)*($D$145:$N$145=$D264)*($C$147:$C$152=$B264))
) -
(
SUMIFS(H$179:H$189,$C$179:$C$189,$C264,$D$179:$D$189,$D264)*
SUMIFS(H$193:H$203,$C$193:$C$203,$C264,$D$193:$D$203,$D264)*
SUMPRODUCT($D$147:$N$152*($D$146:$N$146=$E$206)*($D$145:$N$145=$D264)*($C$147:$C$152=$B264))
)
)</f>
        <v>96.224193117431753</v>
      </c>
      <c r="I264" s="99" cm="1">
        <f t="array" ref="I264">$A264 * $E$108 * (
(
SUMIFS(I$179:I$189,$C$179:$C$189,$C264,$D$179:$D$189,$D264)*
SUMIFS(I$193:I$203,$C$193:$C$203,$C264,$D$193:$D$203,$D264)*
SUMPRODUCT($D$147:$N$152*($D$146:$N$146=$E$207)*($D$145:$N$145=$D264)*($C$147:$C$152=$B264))
) -
(
SUMIFS(I$179:I$189,$C$179:$C$189,$C264,$D$179:$D$189,$D264)*
SUMIFS(I$193:I$203,$C$193:$C$203,$C264,$D$193:$D$203,$D264)*
SUMPRODUCT($D$147:$N$152*($D$146:$N$146=$E$206)*($D$145:$N$145=$D264)*($C$147:$C$152=$B264))
)
)</f>
        <v>144.33628967614763</v>
      </c>
      <c r="J264" s="99" cm="1">
        <f t="array" ref="J264">$A264 * $E$108 * (
(
SUMIFS(J$179:J$189,$C$179:$C$189,$C264,$D$179:$D$189,$D264)*
SUMIFS(J$193:J$203,$C$193:$C$203,$C264,$D$193:$D$203,$D264)*
SUMPRODUCT($D$147:$N$152*($D$146:$N$146=$E$207)*($D$145:$N$145=$D264)*($C$147:$C$152=$B264))
) -
(
SUMIFS(J$179:J$189,$C$179:$C$189,$C264,$D$179:$D$189,$D264)*
SUMIFS(J$193:J$203,$C$193:$C$203,$C264,$D$193:$D$203,$D264)*
SUMPRODUCT($D$147:$N$152*($D$146:$N$146=$E$206)*($D$145:$N$145=$D264)*($C$147:$C$152=$B264))
)
)</f>
        <v>192.44838623486351</v>
      </c>
      <c r="K264" s="99" cm="1">
        <f t="array" ref="K264">$A264 * $E$108 * (
(
SUMIFS(K$179:K$189,$C$179:$C$189,$C264,$D$179:$D$189,$D264)*
SUMIFS(K$193:K$203,$C$193:$C$203,$C264,$D$193:$D$203,$D264)*
SUMPRODUCT($D$147:$N$152*($D$146:$N$146=$E$207)*($D$145:$N$145=$D264)*($C$147:$C$152=$B264))
) -
(
SUMIFS(K$179:K$189,$C$179:$C$189,$C264,$D$179:$D$189,$D264)*
SUMIFS(K$193:K$203,$C$193:$C$203,$C264,$D$193:$D$203,$D264)*
SUMPRODUCT($D$147:$N$152*($D$146:$N$146=$E$206)*($D$145:$N$145=$D264)*($C$147:$C$152=$B264))
)
)</f>
        <v>240.56048279357938</v>
      </c>
      <c r="L264" s="99" cm="1">
        <f t="array" ref="L264">$A264 * $E$108 * (
(
SUMIFS(L$179:L$189,$C$179:$C$189,$C264,$D$179:$D$189,$D264)*
SUMIFS(L$193:L$203,$C$193:$C$203,$C264,$D$193:$D$203,$D264)*
SUMPRODUCT($D$147:$N$152*($D$146:$N$146=$E$207)*($D$145:$N$145=$D264)*($C$147:$C$152=$B264))
) -
(
SUMIFS(L$179:L$189,$C$179:$C$189,$C264,$D$179:$D$189,$D264)*
SUMIFS(L$193:L$203,$C$193:$C$203,$C264,$D$193:$D$203,$D264)*
SUMPRODUCT($D$147:$N$152*($D$146:$N$146=$E$206)*($D$145:$N$145=$D264)*($C$147:$C$152=$B264))
)
)</f>
        <v>240.56048279357938</v>
      </c>
      <c r="M264" s="99" cm="1">
        <f t="array" ref="M264">$A264 * $E$108 * (
(
SUMIFS(M$179:M$189,$C$179:$C$189,$C264,$D$179:$D$189,$D264)*
SUMIFS(M$193:M$203,$C$193:$C$203,$C264,$D$193:$D$203,$D264)*
SUMPRODUCT($D$147:$N$152*($D$146:$N$146=$E$207)*($D$145:$N$145=$D264)*($C$147:$C$152=$B264))
) -
(
SUMIFS(M$179:M$189,$C$179:$C$189,$C264,$D$179:$D$189,$D264)*
SUMIFS(M$193:M$203,$C$193:$C$203,$C264,$D$193:$D$203,$D264)*
SUMPRODUCT($D$147:$N$152*($D$146:$N$146=$E$206)*($D$145:$N$145=$D264)*($C$147:$C$152=$B264))
)
)</f>
        <v>240.56048279357938</v>
      </c>
      <c r="N264" s="99" cm="1">
        <f t="array" ref="N264">$A264 * $E$108 * (
(
SUMIFS(N$179:N$189,$C$179:$C$189,$C264,$D$179:$D$189,$D264)*
SUMIFS(N$193:N$203,$C$193:$C$203,$C264,$D$193:$D$203,$D264)*
SUMPRODUCT($D$147:$N$152*($D$146:$N$146=$E$207)*($D$145:$N$145=$D264)*($C$147:$C$152=$B264))
) -
(
SUMIFS(N$179:N$189,$C$179:$C$189,$C264,$D$179:$D$189,$D264)*
SUMIFS(N$193:N$203,$C$193:$C$203,$C264,$D$193:$D$203,$D264)*
SUMPRODUCT($D$147:$N$152*($D$146:$N$146=$E$206)*($D$145:$N$145=$D264)*($C$147:$C$152=$B264))
)
)</f>
        <v>240.56048279357938</v>
      </c>
      <c r="O264" s="99" cm="1">
        <f t="array" ref="O264">$A264 * $E$108 * (
(
SUMIFS(O$179:O$189,$C$179:$C$189,$C264,$D$179:$D$189,$D264)*
SUMIFS(O$193:O$203,$C$193:$C$203,$C264,$D$193:$D$203,$D264)*
SUMPRODUCT($D$147:$N$152*($D$146:$N$146=$E$207)*($D$145:$N$145=$D264)*($C$147:$C$152=$B264))
) -
(
SUMIFS(O$179:O$189,$C$179:$C$189,$C264,$D$179:$D$189,$D264)*
SUMIFS(O$193:O$203,$C$193:$C$203,$C264,$D$193:$D$203,$D264)*
SUMPRODUCT($D$147:$N$152*($D$146:$N$146=$E$206)*($D$145:$N$145=$D264)*($C$147:$C$152=$B264))
)
)</f>
        <v>240.56048279357938</v>
      </c>
      <c r="P264" s="99" cm="1">
        <f t="array" ref="P264">$A264 * $E$108 * (
(
SUMIFS(P$179:P$189,$C$179:$C$189,$C264,$D$179:$D$189,$D264)*
SUMIFS(P$193:P$203,$C$193:$C$203,$C264,$D$193:$D$203,$D264)*
SUMPRODUCT($D$147:$N$152*($D$146:$N$146=$E$207)*($D$145:$N$145=$D264)*($C$147:$C$152=$B264))
) -
(
SUMIFS(P$179:P$189,$C$179:$C$189,$C264,$D$179:$D$189,$D264)*
SUMIFS(P$193:P$203,$C$193:$C$203,$C264,$D$193:$D$203,$D264)*
SUMPRODUCT($D$147:$N$152*($D$146:$N$146=$E$206)*($D$145:$N$145=$D264)*($C$147:$C$152=$B264))
)
)</f>
        <v>240.56048279357938</v>
      </c>
      <c r="Q264" s="99" cm="1">
        <f t="array" ref="Q264">$A264 * $E$108 * (
(
SUMIFS(Q$179:Q$189,$C$179:$C$189,$C264,$D$179:$D$189,$D264)*
SUMIFS(Q$193:Q$203,$C$193:$C$203,$C264,$D$193:$D$203,$D264)*
SUMPRODUCT($D$147:$N$152*($D$146:$N$146=$E$207)*($D$145:$N$145=$D264)*($C$147:$C$152=$B264))
) -
(
SUMIFS(Q$179:Q$189,$C$179:$C$189,$C264,$D$179:$D$189,$D264)*
SUMIFS(Q$193:Q$203,$C$193:$C$203,$C264,$D$193:$D$203,$D264)*
SUMPRODUCT($D$147:$N$152*($D$146:$N$146=$E$206)*($D$145:$N$145=$D264)*($C$147:$C$152=$B264))
)
)</f>
        <v>240.56048279357938</v>
      </c>
      <c r="R264" s="99" cm="1">
        <f t="array" ref="R264">$A264 * $E$108 * (
(
SUMIFS(R$179:R$189,$C$179:$C$189,$C264,$D$179:$D$189,$D264)*
SUMIFS(R$193:R$203,$C$193:$C$203,$C264,$D$193:$D$203,$D264)*
SUMPRODUCT($D$147:$N$152*($D$146:$N$146=$E$207)*($D$145:$N$145=$D264)*($C$147:$C$152=$B264))
) -
(
SUMIFS(R$179:R$189,$C$179:$C$189,$C264,$D$179:$D$189,$D264)*
SUMIFS(R$193:R$203,$C$193:$C$203,$C264,$D$193:$D$203,$D264)*
SUMPRODUCT($D$147:$N$152*($D$146:$N$146=$E$206)*($D$145:$N$145=$D264)*($C$147:$C$152=$B264))
)
)</f>
        <v>240.56048279357938</v>
      </c>
      <c r="S264" s="99" cm="1">
        <f t="array" ref="S264">$A264 * $E$108 * (
(
SUMIFS(S$179:S$189,$C$179:$C$189,$C264,$D$179:$D$189,$D264)*
SUMIFS(S$193:S$203,$C$193:$C$203,$C264,$D$193:$D$203,$D264)*
SUMPRODUCT($D$147:$N$152*($D$146:$N$146=$E$207)*($D$145:$N$145=$D264)*($C$147:$C$152=$B264))
) -
(
SUMIFS(S$179:S$189,$C$179:$C$189,$C264,$D$179:$D$189,$D264)*
SUMIFS(S$193:S$203,$C$193:$C$203,$C264,$D$193:$D$203,$D264)*
SUMPRODUCT($D$147:$N$152*($D$146:$N$146=$E$206)*($D$145:$N$145=$D264)*($C$147:$C$152=$B264))
)
)</f>
        <v>240.56048279357938</v>
      </c>
      <c r="T264" s="99" cm="1">
        <f t="array" ref="T264">$A264 * $E$108 * (
(
SUMIFS(T$179:T$189,$C$179:$C$189,$C264,$D$179:$D$189,$D264)*
SUMIFS(T$193:T$203,$C$193:$C$203,$C264,$D$193:$D$203,$D264)*
SUMPRODUCT($D$147:$N$152*($D$146:$N$146=$E$207)*($D$145:$N$145=$D264)*($C$147:$C$152=$B264))
) -
(
SUMIFS(T$179:T$189,$C$179:$C$189,$C264,$D$179:$D$189,$D264)*
SUMIFS(T$193:T$203,$C$193:$C$203,$C264,$D$193:$D$203,$D264)*
SUMPRODUCT($D$147:$N$152*($D$146:$N$146=$E$206)*($D$145:$N$145=$D264)*($C$147:$C$152=$B264))
)
)</f>
        <v>240.56048279357938</v>
      </c>
      <c r="U264" s="99" cm="1">
        <f t="array" ref="U264">$A264 * $E$108 * (
(
SUMIFS(U$179:U$189,$C$179:$C$189,$C264,$D$179:$D$189,$D264)*
SUMIFS(U$193:U$203,$C$193:$C$203,$C264,$D$193:$D$203,$D264)*
SUMPRODUCT($D$147:$N$152*($D$146:$N$146=$E$207)*($D$145:$N$145=$D264)*($C$147:$C$152=$B264))
) -
(
SUMIFS(U$179:U$189,$C$179:$C$189,$C264,$D$179:$D$189,$D264)*
SUMIFS(U$193:U$203,$C$193:$C$203,$C264,$D$193:$D$203,$D264)*
SUMPRODUCT($D$147:$N$152*($D$146:$N$146=$E$206)*($D$145:$N$145=$D264)*($C$147:$C$152=$B264))
)
)</f>
        <v>240.56048279357938</v>
      </c>
      <c r="V264" s="99" cm="1">
        <f t="array" ref="V264">$A264 * $E$108 * (
(
SUMIFS(V$179:V$189,$C$179:$C$189,$C264,$D$179:$D$189,$D264)*
SUMIFS(V$193:V$203,$C$193:$C$203,$C264,$D$193:$D$203,$D264)*
SUMPRODUCT($D$147:$N$152*($D$146:$N$146=$E$207)*($D$145:$N$145=$D264)*($C$147:$C$152=$B264))
) -
(
SUMIFS(V$179:V$189,$C$179:$C$189,$C264,$D$179:$D$189,$D264)*
SUMIFS(V$193:V$203,$C$193:$C$203,$C264,$D$193:$D$203,$D264)*
SUMPRODUCT($D$147:$N$152*($D$146:$N$146=$E$206)*($D$145:$N$145=$D264)*($C$147:$C$152=$B264))
)
)</f>
        <v>240.56048279357938</v>
      </c>
      <c r="W264" s="99" cm="1">
        <f t="array" ref="W264">$A264 * $E$108 * (
(
SUMIFS(W$179:W$189,$C$179:$C$189,$C264,$D$179:$D$189,$D264)*
SUMIFS(W$193:W$203,$C$193:$C$203,$C264,$D$193:$D$203,$D264)*
SUMPRODUCT($D$147:$N$152*($D$146:$N$146=$E$207)*($D$145:$N$145=$D264)*($C$147:$C$152=$B264))
) -
(
SUMIFS(W$179:W$189,$C$179:$C$189,$C264,$D$179:$D$189,$D264)*
SUMIFS(W$193:W$203,$C$193:$C$203,$C264,$D$193:$D$203,$D264)*
SUMPRODUCT($D$147:$N$152*($D$146:$N$146=$E$206)*($D$145:$N$145=$D264)*($C$147:$C$152=$B264))
)
)</f>
        <v>240.56048279357938</v>
      </c>
      <c r="X264" s="99" cm="1">
        <f t="array" ref="X264">$A264 * $E$108 * (
(
SUMIFS(X$179:X$189,$C$179:$C$189,$C264,$D$179:$D$189,$D264)*
SUMIFS(X$193:X$203,$C$193:$C$203,$C264,$D$193:$D$203,$D264)*
SUMPRODUCT($D$147:$N$152*($D$146:$N$146=$E$207)*($D$145:$N$145=$D264)*($C$147:$C$152=$B264))
) -
(
SUMIFS(X$179:X$189,$C$179:$C$189,$C264,$D$179:$D$189,$D264)*
SUMIFS(X$193:X$203,$C$193:$C$203,$C264,$D$193:$D$203,$D264)*
SUMPRODUCT($D$147:$N$152*($D$146:$N$146=$E$206)*($D$145:$N$145=$D264)*($C$147:$C$152=$B264))
)
)</f>
        <v>240.56048279357938</v>
      </c>
      <c r="Y264" s="99" cm="1">
        <f t="array" ref="Y264">$A264 * $E$108 * (
(
SUMIFS(Y$179:Y$189,$C$179:$C$189,$C264,$D$179:$D$189,$D264)*
SUMIFS(Y$193:Y$203,$C$193:$C$203,$C264,$D$193:$D$203,$D264)*
SUMPRODUCT($D$147:$N$152*($D$146:$N$146=$E$207)*($D$145:$N$145=$D264)*($C$147:$C$152=$B264))
) -
(
SUMIFS(Y$179:Y$189,$C$179:$C$189,$C264,$D$179:$D$189,$D264)*
SUMIFS(Y$193:Y$203,$C$193:$C$203,$C264,$D$193:$D$203,$D264)*
SUMPRODUCT($D$147:$N$152*($D$146:$N$146=$E$206)*($D$145:$N$145=$D264)*($C$147:$C$152=$B264))
)
)</f>
        <v>240.56048279357938</v>
      </c>
      <c r="Z264" s="99" cm="1">
        <f t="array" ref="Z264">$A264 * $E$108 * (
(
SUMIFS(Z$179:Z$189,$C$179:$C$189,$C264,$D$179:$D$189,$D264)*
SUMIFS(Z$193:Z$203,$C$193:$C$203,$C264,$D$193:$D$203,$D264)*
SUMPRODUCT($D$147:$N$152*($D$146:$N$146=$E$207)*($D$145:$N$145=$D264)*($C$147:$C$152=$B264))
) -
(
SUMIFS(Z$179:Z$189,$C$179:$C$189,$C264,$D$179:$D$189,$D264)*
SUMIFS(Z$193:Z$203,$C$193:$C$203,$C264,$D$193:$D$203,$D264)*
SUMPRODUCT($D$147:$N$152*($D$146:$N$146=$E$206)*($D$145:$N$145=$D264)*($C$147:$C$152=$B264))
)
)</f>
        <v>240.56048279357938</v>
      </c>
      <c r="AA264" s="99" cm="1">
        <f t="array" ref="AA264">$A264 * $E$108 * (
(
SUMIFS(AA$179:AA$189,$C$179:$C$189,$C264,$D$179:$D$189,$D264)*
SUMIFS(AA$193:AA$203,$C$193:$C$203,$C264,$D$193:$D$203,$D264)*
SUMPRODUCT($D$147:$N$152*($D$146:$N$146=$E$207)*($D$145:$N$145=$D264)*($C$147:$C$152=$B264))
) -
(
SUMIFS(AA$179:AA$189,$C$179:$C$189,$C264,$D$179:$D$189,$D264)*
SUMIFS(AA$193:AA$203,$C$193:$C$203,$C264,$D$193:$D$203,$D264)*
SUMPRODUCT($D$147:$N$152*($D$146:$N$146=$E$206)*($D$145:$N$145=$D264)*($C$147:$C$152=$B264))
)
)</f>
        <v>240.56048279357938</v>
      </c>
      <c r="AB264" s="99" cm="1">
        <f t="array" ref="AB264">$A264 * $E$108 * (
(
SUMIFS(AB$179:AB$189,$C$179:$C$189,$C264,$D$179:$D$189,$D264)*
SUMIFS(AB$193:AB$203,$C$193:$C$203,$C264,$D$193:$D$203,$D264)*
SUMPRODUCT($D$147:$N$152*($D$146:$N$146=$E$207)*($D$145:$N$145=$D264)*($C$147:$C$152=$B264))
) -
(
SUMIFS(AB$179:AB$189,$C$179:$C$189,$C264,$D$179:$D$189,$D264)*
SUMIFS(AB$193:AB$203,$C$193:$C$203,$C264,$D$193:$D$203,$D264)*
SUMPRODUCT($D$147:$N$152*($D$146:$N$146=$E$206)*($D$145:$N$145=$D264)*($C$147:$C$152=$B264))
)
)</f>
        <v>240.56048279357938</v>
      </c>
      <c r="AC264" s="99" cm="1">
        <f t="array" ref="AC264">$A264 * $E$108 * (
(
SUMIFS(AC$179:AC$189,$C$179:$C$189,$C264,$D$179:$D$189,$D264)*
SUMIFS(AC$193:AC$203,$C$193:$C$203,$C264,$D$193:$D$203,$D264)*
SUMPRODUCT($D$147:$N$152*($D$146:$N$146=$E$207)*($D$145:$N$145=$D264)*($C$147:$C$152=$B264))
) -
(
SUMIFS(AC$179:AC$189,$C$179:$C$189,$C264,$D$179:$D$189,$D264)*
SUMIFS(AC$193:AC$203,$C$193:$C$203,$C264,$D$193:$D$203,$D264)*
SUMPRODUCT($D$147:$N$152*($D$146:$N$146=$E$206)*($D$145:$N$145=$D264)*($C$147:$C$152=$B264))
)
)</f>
        <v>240.56048279357938</v>
      </c>
      <c r="AD264" s="99" cm="1">
        <f t="array" ref="AD264">$A264 * $E$108 * (
(
SUMIFS(AD$179:AD$189,$C$179:$C$189,$C264,$D$179:$D$189,$D264)*
SUMIFS(AD$193:AD$203,$C$193:$C$203,$C264,$D$193:$D$203,$D264)*
SUMPRODUCT($D$147:$N$152*($D$146:$N$146=$E$207)*($D$145:$N$145=$D264)*($C$147:$C$152=$B264))
) -
(
SUMIFS(AD$179:AD$189,$C$179:$C$189,$C264,$D$179:$D$189,$D264)*
SUMIFS(AD$193:AD$203,$C$193:$C$203,$C264,$D$193:$D$203,$D264)*
SUMPRODUCT($D$147:$N$152*($D$146:$N$146=$E$206)*($D$145:$N$145=$D264)*($C$147:$C$152=$B264))
)
)</f>
        <v>240.56048279357938</v>
      </c>
    </row>
    <row r="265" spans="1:30" x14ac:dyDescent="0.2">
      <c r="A265" s="15">
        <f>1</f>
        <v>1</v>
      </c>
      <c r="B265" s="6" t="s">
        <v>47</v>
      </c>
      <c r="C265" s="6" t="s">
        <v>36</v>
      </c>
      <c r="D265" s="6" t="s">
        <v>123</v>
      </c>
      <c r="E265" s="99" cm="1">
        <f t="array" ref="E265">$A265 * $E$108 * (
(
SUMIFS(E$179:E$189,$C$179:$C$189,$C265,$D$179:$D$189,$D265)*
SUMIFS(E$193:E$203,$C$193:$C$203,$C265,$D$193:$D$203,$D265)*
SUMPRODUCT($D$147:$N$152*($D$146:$N$146=$E$207)*($D$145:$N$145=$D265)*($C$147:$C$152=$B265))
) -
(
SUMIFS(E$179:E$189,$C$179:$C$189,$C265,$D$179:$D$189,$D265)*
SUMIFS(E$193:E$203,$C$193:$C$203,$C265,$D$193:$D$203,$D265)*
SUMPRODUCT($D$147:$N$152*($D$146:$N$146=$E$206)*($D$145:$N$145=$D265)*($C$147:$C$152=$B265))
)
)</f>
        <v>0</v>
      </c>
      <c r="F265" s="99" cm="1">
        <f t="array" ref="F265">$A265 * $E$108 * (
(
SUMIFS(F$179:F$189,$C$179:$C$189,$C265,$D$179:$D$189,$D265)*
SUMIFS(F$193:F$203,$C$193:$C$203,$C265,$D$193:$D$203,$D265)*
SUMPRODUCT($D$147:$N$152*($D$146:$N$146=$E$207)*($D$145:$N$145=$D265)*($C$147:$C$152=$B265))
) -
(
SUMIFS(F$179:F$189,$C$179:$C$189,$C265,$D$179:$D$189,$D265)*
SUMIFS(F$193:F$203,$C$193:$C$203,$C265,$D$193:$D$203,$D265)*
SUMPRODUCT($D$147:$N$152*($D$146:$N$146=$E$206)*($D$145:$N$145=$D265)*($C$147:$C$152=$B265))
)
)</f>
        <v>0</v>
      </c>
      <c r="G265" s="99" cm="1">
        <f t="array" ref="G265">$A265 * $E$108 * (
(
SUMIFS(G$179:G$189,$C$179:$C$189,$C265,$D$179:$D$189,$D265)*
SUMIFS(G$193:G$203,$C$193:$C$203,$C265,$D$193:$D$203,$D265)*
SUMPRODUCT($D$147:$N$152*($D$146:$N$146=$E$207)*($D$145:$N$145=$D265)*($C$147:$C$152=$B265))
) -
(
SUMIFS(G$179:G$189,$C$179:$C$189,$C265,$D$179:$D$189,$D265)*
SUMIFS(G$193:G$203,$C$193:$C$203,$C265,$D$193:$D$203,$D265)*
SUMPRODUCT($D$147:$N$152*($D$146:$N$146=$E$206)*($D$145:$N$145=$D265)*($C$147:$C$152=$B265))
)
)</f>
        <v>87.770635329734745</v>
      </c>
      <c r="H265" s="99" cm="1">
        <f t="array" ref="H265">$A265 * $E$108 * (
(
SUMIFS(H$179:H$189,$C$179:$C$189,$C265,$D$179:$D$189,$D265)*
SUMIFS(H$193:H$203,$C$193:$C$203,$C265,$D$193:$D$203,$D265)*
SUMPRODUCT($D$147:$N$152*($D$146:$N$146=$E$207)*($D$145:$N$145=$D265)*($C$147:$C$152=$B265))
) -
(
SUMIFS(H$179:H$189,$C$179:$C$189,$C265,$D$179:$D$189,$D265)*
SUMIFS(H$193:H$203,$C$193:$C$203,$C265,$D$193:$D$203,$D265)*
SUMPRODUCT($D$147:$N$152*($D$146:$N$146=$E$206)*($D$145:$N$145=$D265)*($C$147:$C$152=$B265))
)
)</f>
        <v>175.54127065946949</v>
      </c>
      <c r="I265" s="99" cm="1">
        <f t="array" ref="I265">$A265 * $E$108 * (
(
SUMIFS(I$179:I$189,$C$179:$C$189,$C265,$D$179:$D$189,$D265)*
SUMIFS(I$193:I$203,$C$193:$C$203,$C265,$D$193:$D$203,$D265)*
SUMPRODUCT($D$147:$N$152*($D$146:$N$146=$E$207)*($D$145:$N$145=$D265)*($C$147:$C$152=$B265))
) -
(
SUMIFS(I$179:I$189,$C$179:$C$189,$C265,$D$179:$D$189,$D265)*
SUMIFS(I$193:I$203,$C$193:$C$203,$C265,$D$193:$D$203,$D265)*
SUMPRODUCT($D$147:$N$152*($D$146:$N$146=$E$206)*($D$145:$N$145=$D265)*($C$147:$C$152=$B265))
)
)</f>
        <v>263.31190598920426</v>
      </c>
      <c r="J265" s="99" cm="1">
        <f t="array" ref="J265">$A265 * $E$108 * (
(
SUMIFS(J$179:J$189,$C$179:$C$189,$C265,$D$179:$D$189,$D265)*
SUMIFS(J$193:J$203,$C$193:$C$203,$C265,$D$193:$D$203,$D265)*
SUMPRODUCT($D$147:$N$152*($D$146:$N$146=$E$207)*($D$145:$N$145=$D265)*($C$147:$C$152=$B265))
) -
(
SUMIFS(J$179:J$189,$C$179:$C$189,$C265,$D$179:$D$189,$D265)*
SUMIFS(J$193:J$203,$C$193:$C$203,$C265,$D$193:$D$203,$D265)*
SUMPRODUCT($D$147:$N$152*($D$146:$N$146=$E$206)*($D$145:$N$145=$D265)*($C$147:$C$152=$B265))
)
)</f>
        <v>351.08254131893898</v>
      </c>
      <c r="K265" s="99" cm="1">
        <f t="array" ref="K265">$A265 * $E$108 * (
(
SUMIFS(K$179:K$189,$C$179:$C$189,$C265,$D$179:$D$189,$D265)*
SUMIFS(K$193:K$203,$C$193:$C$203,$C265,$D$193:$D$203,$D265)*
SUMPRODUCT($D$147:$N$152*($D$146:$N$146=$E$207)*($D$145:$N$145=$D265)*($C$147:$C$152=$B265))
) -
(
SUMIFS(K$179:K$189,$C$179:$C$189,$C265,$D$179:$D$189,$D265)*
SUMIFS(K$193:K$203,$C$193:$C$203,$C265,$D$193:$D$203,$D265)*
SUMPRODUCT($D$147:$N$152*($D$146:$N$146=$E$206)*($D$145:$N$145=$D265)*($C$147:$C$152=$B265))
)
)</f>
        <v>438.85317664867375</v>
      </c>
      <c r="L265" s="99" cm="1">
        <f t="array" ref="L265">$A265 * $E$108 * (
(
SUMIFS(L$179:L$189,$C$179:$C$189,$C265,$D$179:$D$189,$D265)*
SUMIFS(L$193:L$203,$C$193:$C$203,$C265,$D$193:$D$203,$D265)*
SUMPRODUCT($D$147:$N$152*($D$146:$N$146=$E$207)*($D$145:$N$145=$D265)*($C$147:$C$152=$B265))
) -
(
SUMIFS(L$179:L$189,$C$179:$C$189,$C265,$D$179:$D$189,$D265)*
SUMIFS(L$193:L$203,$C$193:$C$203,$C265,$D$193:$D$203,$D265)*
SUMPRODUCT($D$147:$N$152*($D$146:$N$146=$E$206)*($D$145:$N$145=$D265)*($C$147:$C$152=$B265))
)
)</f>
        <v>438.85317664867375</v>
      </c>
      <c r="M265" s="99" cm="1">
        <f t="array" ref="M265">$A265 * $E$108 * (
(
SUMIFS(M$179:M$189,$C$179:$C$189,$C265,$D$179:$D$189,$D265)*
SUMIFS(M$193:M$203,$C$193:$C$203,$C265,$D$193:$D$203,$D265)*
SUMPRODUCT($D$147:$N$152*($D$146:$N$146=$E$207)*($D$145:$N$145=$D265)*($C$147:$C$152=$B265))
) -
(
SUMIFS(M$179:M$189,$C$179:$C$189,$C265,$D$179:$D$189,$D265)*
SUMIFS(M$193:M$203,$C$193:$C$203,$C265,$D$193:$D$203,$D265)*
SUMPRODUCT($D$147:$N$152*($D$146:$N$146=$E$206)*($D$145:$N$145=$D265)*($C$147:$C$152=$B265))
)
)</f>
        <v>438.85317664867375</v>
      </c>
      <c r="N265" s="99" cm="1">
        <f t="array" ref="N265">$A265 * $E$108 * (
(
SUMIFS(N$179:N$189,$C$179:$C$189,$C265,$D$179:$D$189,$D265)*
SUMIFS(N$193:N$203,$C$193:$C$203,$C265,$D$193:$D$203,$D265)*
SUMPRODUCT($D$147:$N$152*($D$146:$N$146=$E$207)*($D$145:$N$145=$D265)*($C$147:$C$152=$B265))
) -
(
SUMIFS(N$179:N$189,$C$179:$C$189,$C265,$D$179:$D$189,$D265)*
SUMIFS(N$193:N$203,$C$193:$C$203,$C265,$D$193:$D$203,$D265)*
SUMPRODUCT($D$147:$N$152*($D$146:$N$146=$E$206)*($D$145:$N$145=$D265)*($C$147:$C$152=$B265))
)
)</f>
        <v>438.85317664867375</v>
      </c>
      <c r="O265" s="99" cm="1">
        <f t="array" ref="O265">$A265 * $E$108 * (
(
SUMIFS(O$179:O$189,$C$179:$C$189,$C265,$D$179:$D$189,$D265)*
SUMIFS(O$193:O$203,$C$193:$C$203,$C265,$D$193:$D$203,$D265)*
SUMPRODUCT($D$147:$N$152*($D$146:$N$146=$E$207)*($D$145:$N$145=$D265)*($C$147:$C$152=$B265))
) -
(
SUMIFS(O$179:O$189,$C$179:$C$189,$C265,$D$179:$D$189,$D265)*
SUMIFS(O$193:O$203,$C$193:$C$203,$C265,$D$193:$D$203,$D265)*
SUMPRODUCT($D$147:$N$152*($D$146:$N$146=$E$206)*($D$145:$N$145=$D265)*($C$147:$C$152=$B265))
)
)</f>
        <v>438.85317664867375</v>
      </c>
      <c r="P265" s="99" cm="1">
        <f t="array" ref="P265">$A265 * $E$108 * (
(
SUMIFS(P$179:P$189,$C$179:$C$189,$C265,$D$179:$D$189,$D265)*
SUMIFS(P$193:P$203,$C$193:$C$203,$C265,$D$193:$D$203,$D265)*
SUMPRODUCT($D$147:$N$152*($D$146:$N$146=$E$207)*($D$145:$N$145=$D265)*($C$147:$C$152=$B265))
) -
(
SUMIFS(P$179:P$189,$C$179:$C$189,$C265,$D$179:$D$189,$D265)*
SUMIFS(P$193:P$203,$C$193:$C$203,$C265,$D$193:$D$203,$D265)*
SUMPRODUCT($D$147:$N$152*($D$146:$N$146=$E$206)*($D$145:$N$145=$D265)*($C$147:$C$152=$B265))
)
)</f>
        <v>438.85317664867375</v>
      </c>
      <c r="Q265" s="99" cm="1">
        <f t="array" ref="Q265">$A265 * $E$108 * (
(
SUMIFS(Q$179:Q$189,$C$179:$C$189,$C265,$D$179:$D$189,$D265)*
SUMIFS(Q$193:Q$203,$C$193:$C$203,$C265,$D$193:$D$203,$D265)*
SUMPRODUCT($D$147:$N$152*($D$146:$N$146=$E$207)*($D$145:$N$145=$D265)*($C$147:$C$152=$B265))
) -
(
SUMIFS(Q$179:Q$189,$C$179:$C$189,$C265,$D$179:$D$189,$D265)*
SUMIFS(Q$193:Q$203,$C$193:$C$203,$C265,$D$193:$D$203,$D265)*
SUMPRODUCT($D$147:$N$152*($D$146:$N$146=$E$206)*($D$145:$N$145=$D265)*($C$147:$C$152=$B265))
)
)</f>
        <v>438.85317664867375</v>
      </c>
      <c r="R265" s="99" cm="1">
        <f t="array" ref="R265">$A265 * $E$108 * (
(
SUMIFS(R$179:R$189,$C$179:$C$189,$C265,$D$179:$D$189,$D265)*
SUMIFS(R$193:R$203,$C$193:$C$203,$C265,$D$193:$D$203,$D265)*
SUMPRODUCT($D$147:$N$152*($D$146:$N$146=$E$207)*($D$145:$N$145=$D265)*($C$147:$C$152=$B265))
) -
(
SUMIFS(R$179:R$189,$C$179:$C$189,$C265,$D$179:$D$189,$D265)*
SUMIFS(R$193:R$203,$C$193:$C$203,$C265,$D$193:$D$203,$D265)*
SUMPRODUCT($D$147:$N$152*($D$146:$N$146=$E$206)*($D$145:$N$145=$D265)*($C$147:$C$152=$B265))
)
)</f>
        <v>438.85317664867375</v>
      </c>
      <c r="S265" s="99" cm="1">
        <f t="array" ref="S265">$A265 * $E$108 * (
(
SUMIFS(S$179:S$189,$C$179:$C$189,$C265,$D$179:$D$189,$D265)*
SUMIFS(S$193:S$203,$C$193:$C$203,$C265,$D$193:$D$203,$D265)*
SUMPRODUCT($D$147:$N$152*($D$146:$N$146=$E$207)*($D$145:$N$145=$D265)*($C$147:$C$152=$B265))
) -
(
SUMIFS(S$179:S$189,$C$179:$C$189,$C265,$D$179:$D$189,$D265)*
SUMIFS(S$193:S$203,$C$193:$C$203,$C265,$D$193:$D$203,$D265)*
SUMPRODUCT($D$147:$N$152*($D$146:$N$146=$E$206)*($D$145:$N$145=$D265)*($C$147:$C$152=$B265))
)
)</f>
        <v>438.85317664867375</v>
      </c>
      <c r="T265" s="99" cm="1">
        <f t="array" ref="T265">$A265 * $E$108 * (
(
SUMIFS(T$179:T$189,$C$179:$C$189,$C265,$D$179:$D$189,$D265)*
SUMIFS(T$193:T$203,$C$193:$C$203,$C265,$D$193:$D$203,$D265)*
SUMPRODUCT($D$147:$N$152*($D$146:$N$146=$E$207)*($D$145:$N$145=$D265)*($C$147:$C$152=$B265))
) -
(
SUMIFS(T$179:T$189,$C$179:$C$189,$C265,$D$179:$D$189,$D265)*
SUMIFS(T$193:T$203,$C$193:$C$203,$C265,$D$193:$D$203,$D265)*
SUMPRODUCT($D$147:$N$152*($D$146:$N$146=$E$206)*($D$145:$N$145=$D265)*($C$147:$C$152=$B265))
)
)</f>
        <v>438.85317664867375</v>
      </c>
      <c r="U265" s="99" cm="1">
        <f t="array" ref="U265">$A265 * $E$108 * (
(
SUMIFS(U$179:U$189,$C$179:$C$189,$C265,$D$179:$D$189,$D265)*
SUMIFS(U$193:U$203,$C$193:$C$203,$C265,$D$193:$D$203,$D265)*
SUMPRODUCT($D$147:$N$152*($D$146:$N$146=$E$207)*($D$145:$N$145=$D265)*($C$147:$C$152=$B265))
) -
(
SUMIFS(U$179:U$189,$C$179:$C$189,$C265,$D$179:$D$189,$D265)*
SUMIFS(U$193:U$203,$C$193:$C$203,$C265,$D$193:$D$203,$D265)*
SUMPRODUCT($D$147:$N$152*($D$146:$N$146=$E$206)*($D$145:$N$145=$D265)*($C$147:$C$152=$B265))
)
)</f>
        <v>438.85317664867375</v>
      </c>
      <c r="V265" s="99" cm="1">
        <f t="array" ref="V265">$A265 * $E$108 * (
(
SUMIFS(V$179:V$189,$C$179:$C$189,$C265,$D$179:$D$189,$D265)*
SUMIFS(V$193:V$203,$C$193:$C$203,$C265,$D$193:$D$203,$D265)*
SUMPRODUCT($D$147:$N$152*($D$146:$N$146=$E$207)*($D$145:$N$145=$D265)*($C$147:$C$152=$B265))
) -
(
SUMIFS(V$179:V$189,$C$179:$C$189,$C265,$D$179:$D$189,$D265)*
SUMIFS(V$193:V$203,$C$193:$C$203,$C265,$D$193:$D$203,$D265)*
SUMPRODUCT($D$147:$N$152*($D$146:$N$146=$E$206)*($D$145:$N$145=$D265)*($C$147:$C$152=$B265))
)
)</f>
        <v>438.85317664867375</v>
      </c>
      <c r="W265" s="99" cm="1">
        <f t="array" ref="W265">$A265 * $E$108 * (
(
SUMIFS(W$179:W$189,$C$179:$C$189,$C265,$D$179:$D$189,$D265)*
SUMIFS(W$193:W$203,$C$193:$C$203,$C265,$D$193:$D$203,$D265)*
SUMPRODUCT($D$147:$N$152*($D$146:$N$146=$E$207)*($D$145:$N$145=$D265)*($C$147:$C$152=$B265))
) -
(
SUMIFS(W$179:W$189,$C$179:$C$189,$C265,$D$179:$D$189,$D265)*
SUMIFS(W$193:W$203,$C$193:$C$203,$C265,$D$193:$D$203,$D265)*
SUMPRODUCT($D$147:$N$152*($D$146:$N$146=$E$206)*($D$145:$N$145=$D265)*($C$147:$C$152=$B265))
)
)</f>
        <v>438.85317664867375</v>
      </c>
      <c r="X265" s="99" cm="1">
        <f t="array" ref="X265">$A265 * $E$108 * (
(
SUMIFS(X$179:X$189,$C$179:$C$189,$C265,$D$179:$D$189,$D265)*
SUMIFS(X$193:X$203,$C$193:$C$203,$C265,$D$193:$D$203,$D265)*
SUMPRODUCT($D$147:$N$152*($D$146:$N$146=$E$207)*($D$145:$N$145=$D265)*($C$147:$C$152=$B265))
) -
(
SUMIFS(X$179:X$189,$C$179:$C$189,$C265,$D$179:$D$189,$D265)*
SUMIFS(X$193:X$203,$C$193:$C$203,$C265,$D$193:$D$203,$D265)*
SUMPRODUCT($D$147:$N$152*($D$146:$N$146=$E$206)*($D$145:$N$145=$D265)*($C$147:$C$152=$B265))
)
)</f>
        <v>438.85317664867375</v>
      </c>
      <c r="Y265" s="99" cm="1">
        <f t="array" ref="Y265">$A265 * $E$108 * (
(
SUMIFS(Y$179:Y$189,$C$179:$C$189,$C265,$D$179:$D$189,$D265)*
SUMIFS(Y$193:Y$203,$C$193:$C$203,$C265,$D$193:$D$203,$D265)*
SUMPRODUCT($D$147:$N$152*($D$146:$N$146=$E$207)*($D$145:$N$145=$D265)*($C$147:$C$152=$B265))
) -
(
SUMIFS(Y$179:Y$189,$C$179:$C$189,$C265,$D$179:$D$189,$D265)*
SUMIFS(Y$193:Y$203,$C$193:$C$203,$C265,$D$193:$D$203,$D265)*
SUMPRODUCT($D$147:$N$152*($D$146:$N$146=$E$206)*($D$145:$N$145=$D265)*($C$147:$C$152=$B265))
)
)</f>
        <v>438.85317664867375</v>
      </c>
      <c r="Z265" s="99" cm="1">
        <f t="array" ref="Z265">$A265 * $E$108 * (
(
SUMIFS(Z$179:Z$189,$C$179:$C$189,$C265,$D$179:$D$189,$D265)*
SUMIFS(Z$193:Z$203,$C$193:$C$203,$C265,$D$193:$D$203,$D265)*
SUMPRODUCT($D$147:$N$152*($D$146:$N$146=$E$207)*($D$145:$N$145=$D265)*($C$147:$C$152=$B265))
) -
(
SUMIFS(Z$179:Z$189,$C$179:$C$189,$C265,$D$179:$D$189,$D265)*
SUMIFS(Z$193:Z$203,$C$193:$C$203,$C265,$D$193:$D$203,$D265)*
SUMPRODUCT($D$147:$N$152*($D$146:$N$146=$E$206)*($D$145:$N$145=$D265)*($C$147:$C$152=$B265))
)
)</f>
        <v>438.85317664867375</v>
      </c>
      <c r="AA265" s="99" cm="1">
        <f t="array" ref="AA265">$A265 * $E$108 * (
(
SUMIFS(AA$179:AA$189,$C$179:$C$189,$C265,$D$179:$D$189,$D265)*
SUMIFS(AA$193:AA$203,$C$193:$C$203,$C265,$D$193:$D$203,$D265)*
SUMPRODUCT($D$147:$N$152*($D$146:$N$146=$E$207)*($D$145:$N$145=$D265)*($C$147:$C$152=$B265))
) -
(
SUMIFS(AA$179:AA$189,$C$179:$C$189,$C265,$D$179:$D$189,$D265)*
SUMIFS(AA$193:AA$203,$C$193:$C$203,$C265,$D$193:$D$203,$D265)*
SUMPRODUCT($D$147:$N$152*($D$146:$N$146=$E$206)*($D$145:$N$145=$D265)*($C$147:$C$152=$B265))
)
)</f>
        <v>438.85317664867375</v>
      </c>
      <c r="AB265" s="99" cm="1">
        <f t="array" ref="AB265">$A265 * $E$108 * (
(
SUMIFS(AB$179:AB$189,$C$179:$C$189,$C265,$D$179:$D$189,$D265)*
SUMIFS(AB$193:AB$203,$C$193:$C$203,$C265,$D$193:$D$203,$D265)*
SUMPRODUCT($D$147:$N$152*($D$146:$N$146=$E$207)*($D$145:$N$145=$D265)*($C$147:$C$152=$B265))
) -
(
SUMIFS(AB$179:AB$189,$C$179:$C$189,$C265,$D$179:$D$189,$D265)*
SUMIFS(AB$193:AB$203,$C$193:$C$203,$C265,$D$193:$D$203,$D265)*
SUMPRODUCT($D$147:$N$152*($D$146:$N$146=$E$206)*($D$145:$N$145=$D265)*($C$147:$C$152=$B265))
)
)</f>
        <v>438.85317664867375</v>
      </c>
      <c r="AC265" s="99" cm="1">
        <f t="array" ref="AC265">$A265 * $E$108 * (
(
SUMIFS(AC$179:AC$189,$C$179:$C$189,$C265,$D$179:$D$189,$D265)*
SUMIFS(AC$193:AC$203,$C$193:$C$203,$C265,$D$193:$D$203,$D265)*
SUMPRODUCT($D$147:$N$152*($D$146:$N$146=$E$207)*($D$145:$N$145=$D265)*($C$147:$C$152=$B265))
) -
(
SUMIFS(AC$179:AC$189,$C$179:$C$189,$C265,$D$179:$D$189,$D265)*
SUMIFS(AC$193:AC$203,$C$193:$C$203,$C265,$D$193:$D$203,$D265)*
SUMPRODUCT($D$147:$N$152*($D$146:$N$146=$E$206)*($D$145:$N$145=$D265)*($C$147:$C$152=$B265))
)
)</f>
        <v>438.85317664867375</v>
      </c>
      <c r="AD265" s="99" cm="1">
        <f t="array" ref="AD265">$A265 * $E$108 * (
(
SUMIFS(AD$179:AD$189,$C$179:$C$189,$C265,$D$179:$D$189,$D265)*
SUMIFS(AD$193:AD$203,$C$193:$C$203,$C265,$D$193:$D$203,$D265)*
SUMPRODUCT($D$147:$N$152*($D$146:$N$146=$E$207)*($D$145:$N$145=$D265)*($C$147:$C$152=$B265))
) -
(
SUMIFS(AD$179:AD$189,$C$179:$C$189,$C265,$D$179:$D$189,$D265)*
SUMIFS(AD$193:AD$203,$C$193:$C$203,$C265,$D$193:$D$203,$D265)*
SUMPRODUCT($D$147:$N$152*($D$146:$N$146=$E$206)*($D$145:$N$145=$D265)*($C$147:$C$152=$B265))
)
)</f>
        <v>438.85317664867375</v>
      </c>
    </row>
    <row r="266" spans="1:30" x14ac:dyDescent="0.2">
      <c r="A266" s="15">
        <f>1</f>
        <v>1</v>
      </c>
      <c r="B266" s="6" t="s">
        <v>48</v>
      </c>
      <c r="C266" s="6" t="s">
        <v>36</v>
      </c>
      <c r="D266" s="6" t="s">
        <v>123</v>
      </c>
      <c r="E266" s="99" cm="1">
        <f t="array" ref="E266">$A266 * $E$108 * (
(
SUMIFS(E$179:E$189,$C$179:$C$189,$C266,$D$179:$D$189,$D266)*
SUMIFS(E$193:E$203,$C$193:$C$203,$C266,$D$193:$D$203,$D266)*
SUMPRODUCT($D$147:$N$152*($D$146:$N$146=$E$207)*($D$145:$N$145=$D266)*($C$147:$C$152=$B266))
) -
(
SUMIFS(E$179:E$189,$C$179:$C$189,$C266,$D$179:$D$189,$D266)*
SUMIFS(E$193:E$203,$C$193:$C$203,$C266,$D$193:$D$203,$D266)*
SUMPRODUCT($D$147:$N$152*($D$146:$N$146=$E$206)*($D$145:$N$145=$D266)*($C$147:$C$152=$B266))
)
)</f>
        <v>0</v>
      </c>
      <c r="F266" s="99" cm="1">
        <f t="array" ref="F266">$A266 * $E$108 * (
(
SUMIFS(F$179:F$189,$C$179:$C$189,$C266,$D$179:$D$189,$D266)*
SUMIFS(F$193:F$203,$C$193:$C$203,$C266,$D$193:$D$203,$D266)*
SUMPRODUCT($D$147:$N$152*($D$146:$N$146=$E$207)*($D$145:$N$145=$D266)*($C$147:$C$152=$B266))
) -
(
SUMIFS(F$179:F$189,$C$179:$C$189,$C266,$D$179:$D$189,$D266)*
SUMIFS(F$193:F$203,$C$193:$C$203,$C266,$D$193:$D$203,$D266)*
SUMPRODUCT($D$147:$N$152*($D$146:$N$146=$E$206)*($D$145:$N$145=$D266)*($C$147:$C$152=$B266))
)
)</f>
        <v>0</v>
      </c>
      <c r="G266" s="99" cm="1">
        <f t="array" ref="G266">$A266 * $E$108 * (
(
SUMIFS(G$179:G$189,$C$179:$C$189,$C266,$D$179:$D$189,$D266)*
SUMIFS(G$193:G$203,$C$193:$C$203,$C266,$D$193:$D$203,$D266)*
SUMPRODUCT($D$147:$N$152*($D$146:$N$146=$E$207)*($D$145:$N$145=$D266)*($C$147:$C$152=$B266))
) -
(
SUMIFS(G$179:G$189,$C$179:$C$189,$C266,$D$179:$D$189,$D266)*
SUMIFS(G$193:G$203,$C$193:$C$203,$C266,$D$193:$D$203,$D266)*
SUMPRODUCT($D$147:$N$152*($D$146:$N$146=$E$206)*($D$145:$N$145=$D266)*($C$147:$C$152=$B266))
)
)</f>
        <v>0.92037578871185033</v>
      </c>
      <c r="H266" s="99" cm="1">
        <f t="array" ref="H266">$A266 * $E$108 * (
(
SUMIFS(H$179:H$189,$C$179:$C$189,$C266,$D$179:$D$189,$D266)*
SUMIFS(H$193:H$203,$C$193:$C$203,$C266,$D$193:$D$203,$D266)*
SUMPRODUCT($D$147:$N$152*($D$146:$N$146=$E$207)*($D$145:$N$145=$D266)*($C$147:$C$152=$B266))
) -
(
SUMIFS(H$179:H$189,$C$179:$C$189,$C266,$D$179:$D$189,$D266)*
SUMIFS(H$193:H$203,$C$193:$C$203,$C266,$D$193:$D$203,$D266)*
SUMPRODUCT($D$147:$N$152*($D$146:$N$146=$E$206)*($D$145:$N$145=$D266)*($C$147:$C$152=$B266))
)
)</f>
        <v>1.8407515774237007</v>
      </c>
      <c r="I266" s="99" cm="1">
        <f t="array" ref="I266">$A266 * $E$108 * (
(
SUMIFS(I$179:I$189,$C$179:$C$189,$C266,$D$179:$D$189,$D266)*
SUMIFS(I$193:I$203,$C$193:$C$203,$C266,$D$193:$D$203,$D266)*
SUMPRODUCT($D$147:$N$152*($D$146:$N$146=$E$207)*($D$145:$N$145=$D266)*($C$147:$C$152=$B266))
) -
(
SUMIFS(I$179:I$189,$C$179:$C$189,$C266,$D$179:$D$189,$D266)*
SUMIFS(I$193:I$203,$C$193:$C$203,$C266,$D$193:$D$203,$D266)*
SUMPRODUCT($D$147:$N$152*($D$146:$N$146=$E$206)*($D$145:$N$145=$D266)*($C$147:$C$152=$B266))
)
)</f>
        <v>2.7611273661355509</v>
      </c>
      <c r="J266" s="99" cm="1">
        <f t="array" ref="J266">$A266 * $E$108 * (
(
SUMIFS(J$179:J$189,$C$179:$C$189,$C266,$D$179:$D$189,$D266)*
SUMIFS(J$193:J$203,$C$193:$C$203,$C266,$D$193:$D$203,$D266)*
SUMPRODUCT($D$147:$N$152*($D$146:$N$146=$E$207)*($D$145:$N$145=$D266)*($C$147:$C$152=$B266))
) -
(
SUMIFS(J$179:J$189,$C$179:$C$189,$C266,$D$179:$D$189,$D266)*
SUMIFS(J$193:J$203,$C$193:$C$203,$C266,$D$193:$D$203,$D266)*
SUMPRODUCT($D$147:$N$152*($D$146:$N$146=$E$206)*($D$145:$N$145=$D266)*($C$147:$C$152=$B266))
)
)</f>
        <v>3.6815031548474013</v>
      </c>
      <c r="K266" s="99" cm="1">
        <f t="array" ref="K266">$A266 * $E$108 * (
(
SUMIFS(K$179:K$189,$C$179:$C$189,$C266,$D$179:$D$189,$D266)*
SUMIFS(K$193:K$203,$C$193:$C$203,$C266,$D$193:$D$203,$D266)*
SUMPRODUCT($D$147:$N$152*($D$146:$N$146=$E$207)*($D$145:$N$145=$D266)*($C$147:$C$152=$B266))
) -
(
SUMIFS(K$179:K$189,$C$179:$C$189,$C266,$D$179:$D$189,$D266)*
SUMIFS(K$193:K$203,$C$193:$C$203,$C266,$D$193:$D$203,$D266)*
SUMPRODUCT($D$147:$N$152*($D$146:$N$146=$E$206)*($D$145:$N$145=$D266)*($C$147:$C$152=$B266))
)
)</f>
        <v>4.6018789435592495</v>
      </c>
      <c r="L266" s="99" cm="1">
        <f t="array" ref="L266">$A266 * $E$108 * (
(
SUMIFS(L$179:L$189,$C$179:$C$189,$C266,$D$179:$D$189,$D266)*
SUMIFS(L$193:L$203,$C$193:$C$203,$C266,$D$193:$D$203,$D266)*
SUMPRODUCT($D$147:$N$152*($D$146:$N$146=$E$207)*($D$145:$N$145=$D266)*($C$147:$C$152=$B266))
) -
(
SUMIFS(L$179:L$189,$C$179:$C$189,$C266,$D$179:$D$189,$D266)*
SUMIFS(L$193:L$203,$C$193:$C$203,$C266,$D$193:$D$203,$D266)*
SUMPRODUCT($D$147:$N$152*($D$146:$N$146=$E$206)*($D$145:$N$145=$D266)*($C$147:$C$152=$B266))
)
)</f>
        <v>4.6018789435592495</v>
      </c>
      <c r="M266" s="99" cm="1">
        <f t="array" ref="M266">$A266 * $E$108 * (
(
SUMIFS(M$179:M$189,$C$179:$C$189,$C266,$D$179:$D$189,$D266)*
SUMIFS(M$193:M$203,$C$193:$C$203,$C266,$D$193:$D$203,$D266)*
SUMPRODUCT($D$147:$N$152*($D$146:$N$146=$E$207)*($D$145:$N$145=$D266)*($C$147:$C$152=$B266))
) -
(
SUMIFS(M$179:M$189,$C$179:$C$189,$C266,$D$179:$D$189,$D266)*
SUMIFS(M$193:M$203,$C$193:$C$203,$C266,$D$193:$D$203,$D266)*
SUMPRODUCT($D$147:$N$152*($D$146:$N$146=$E$206)*($D$145:$N$145=$D266)*($C$147:$C$152=$B266))
)
)</f>
        <v>4.6018789435592495</v>
      </c>
      <c r="N266" s="99" cm="1">
        <f t="array" ref="N266">$A266 * $E$108 * (
(
SUMIFS(N$179:N$189,$C$179:$C$189,$C266,$D$179:$D$189,$D266)*
SUMIFS(N$193:N$203,$C$193:$C$203,$C266,$D$193:$D$203,$D266)*
SUMPRODUCT($D$147:$N$152*($D$146:$N$146=$E$207)*($D$145:$N$145=$D266)*($C$147:$C$152=$B266))
) -
(
SUMIFS(N$179:N$189,$C$179:$C$189,$C266,$D$179:$D$189,$D266)*
SUMIFS(N$193:N$203,$C$193:$C$203,$C266,$D$193:$D$203,$D266)*
SUMPRODUCT($D$147:$N$152*($D$146:$N$146=$E$206)*($D$145:$N$145=$D266)*($C$147:$C$152=$B266))
)
)</f>
        <v>4.6018789435592495</v>
      </c>
      <c r="O266" s="99" cm="1">
        <f t="array" ref="O266">$A266 * $E$108 * (
(
SUMIFS(O$179:O$189,$C$179:$C$189,$C266,$D$179:$D$189,$D266)*
SUMIFS(O$193:O$203,$C$193:$C$203,$C266,$D$193:$D$203,$D266)*
SUMPRODUCT($D$147:$N$152*($D$146:$N$146=$E$207)*($D$145:$N$145=$D266)*($C$147:$C$152=$B266))
) -
(
SUMIFS(O$179:O$189,$C$179:$C$189,$C266,$D$179:$D$189,$D266)*
SUMIFS(O$193:O$203,$C$193:$C$203,$C266,$D$193:$D$203,$D266)*
SUMPRODUCT($D$147:$N$152*($D$146:$N$146=$E$206)*($D$145:$N$145=$D266)*($C$147:$C$152=$B266))
)
)</f>
        <v>4.6018789435592495</v>
      </c>
      <c r="P266" s="99" cm="1">
        <f t="array" ref="P266">$A266 * $E$108 * (
(
SUMIFS(P$179:P$189,$C$179:$C$189,$C266,$D$179:$D$189,$D266)*
SUMIFS(P$193:P$203,$C$193:$C$203,$C266,$D$193:$D$203,$D266)*
SUMPRODUCT($D$147:$N$152*($D$146:$N$146=$E$207)*($D$145:$N$145=$D266)*($C$147:$C$152=$B266))
) -
(
SUMIFS(P$179:P$189,$C$179:$C$189,$C266,$D$179:$D$189,$D266)*
SUMIFS(P$193:P$203,$C$193:$C$203,$C266,$D$193:$D$203,$D266)*
SUMPRODUCT($D$147:$N$152*($D$146:$N$146=$E$206)*($D$145:$N$145=$D266)*($C$147:$C$152=$B266))
)
)</f>
        <v>4.6018789435592495</v>
      </c>
      <c r="Q266" s="99" cm="1">
        <f t="array" ref="Q266">$A266 * $E$108 * (
(
SUMIFS(Q$179:Q$189,$C$179:$C$189,$C266,$D$179:$D$189,$D266)*
SUMIFS(Q$193:Q$203,$C$193:$C$203,$C266,$D$193:$D$203,$D266)*
SUMPRODUCT($D$147:$N$152*($D$146:$N$146=$E$207)*($D$145:$N$145=$D266)*($C$147:$C$152=$B266))
) -
(
SUMIFS(Q$179:Q$189,$C$179:$C$189,$C266,$D$179:$D$189,$D266)*
SUMIFS(Q$193:Q$203,$C$193:$C$203,$C266,$D$193:$D$203,$D266)*
SUMPRODUCT($D$147:$N$152*($D$146:$N$146=$E$206)*($D$145:$N$145=$D266)*($C$147:$C$152=$B266))
)
)</f>
        <v>4.6018789435592495</v>
      </c>
      <c r="R266" s="99" cm="1">
        <f t="array" ref="R266">$A266 * $E$108 * (
(
SUMIFS(R$179:R$189,$C$179:$C$189,$C266,$D$179:$D$189,$D266)*
SUMIFS(R$193:R$203,$C$193:$C$203,$C266,$D$193:$D$203,$D266)*
SUMPRODUCT($D$147:$N$152*($D$146:$N$146=$E$207)*($D$145:$N$145=$D266)*($C$147:$C$152=$B266))
) -
(
SUMIFS(R$179:R$189,$C$179:$C$189,$C266,$D$179:$D$189,$D266)*
SUMIFS(R$193:R$203,$C$193:$C$203,$C266,$D$193:$D$203,$D266)*
SUMPRODUCT($D$147:$N$152*($D$146:$N$146=$E$206)*($D$145:$N$145=$D266)*($C$147:$C$152=$B266))
)
)</f>
        <v>4.6018789435592495</v>
      </c>
      <c r="S266" s="99" cm="1">
        <f t="array" ref="S266">$A266 * $E$108 * (
(
SUMIFS(S$179:S$189,$C$179:$C$189,$C266,$D$179:$D$189,$D266)*
SUMIFS(S$193:S$203,$C$193:$C$203,$C266,$D$193:$D$203,$D266)*
SUMPRODUCT($D$147:$N$152*($D$146:$N$146=$E$207)*($D$145:$N$145=$D266)*($C$147:$C$152=$B266))
) -
(
SUMIFS(S$179:S$189,$C$179:$C$189,$C266,$D$179:$D$189,$D266)*
SUMIFS(S$193:S$203,$C$193:$C$203,$C266,$D$193:$D$203,$D266)*
SUMPRODUCT($D$147:$N$152*($D$146:$N$146=$E$206)*($D$145:$N$145=$D266)*($C$147:$C$152=$B266))
)
)</f>
        <v>4.6018789435592495</v>
      </c>
      <c r="T266" s="99" cm="1">
        <f t="array" ref="T266">$A266 * $E$108 * (
(
SUMIFS(T$179:T$189,$C$179:$C$189,$C266,$D$179:$D$189,$D266)*
SUMIFS(T$193:T$203,$C$193:$C$203,$C266,$D$193:$D$203,$D266)*
SUMPRODUCT($D$147:$N$152*($D$146:$N$146=$E$207)*($D$145:$N$145=$D266)*($C$147:$C$152=$B266))
) -
(
SUMIFS(T$179:T$189,$C$179:$C$189,$C266,$D$179:$D$189,$D266)*
SUMIFS(T$193:T$203,$C$193:$C$203,$C266,$D$193:$D$203,$D266)*
SUMPRODUCT($D$147:$N$152*($D$146:$N$146=$E$206)*($D$145:$N$145=$D266)*($C$147:$C$152=$B266))
)
)</f>
        <v>4.6018789435592495</v>
      </c>
      <c r="U266" s="99" cm="1">
        <f t="array" ref="U266">$A266 * $E$108 * (
(
SUMIFS(U$179:U$189,$C$179:$C$189,$C266,$D$179:$D$189,$D266)*
SUMIFS(U$193:U$203,$C$193:$C$203,$C266,$D$193:$D$203,$D266)*
SUMPRODUCT($D$147:$N$152*($D$146:$N$146=$E$207)*($D$145:$N$145=$D266)*($C$147:$C$152=$B266))
) -
(
SUMIFS(U$179:U$189,$C$179:$C$189,$C266,$D$179:$D$189,$D266)*
SUMIFS(U$193:U$203,$C$193:$C$203,$C266,$D$193:$D$203,$D266)*
SUMPRODUCT($D$147:$N$152*($D$146:$N$146=$E$206)*($D$145:$N$145=$D266)*($C$147:$C$152=$B266))
)
)</f>
        <v>4.6018789435592495</v>
      </c>
      <c r="V266" s="99" cm="1">
        <f t="array" ref="V266">$A266 * $E$108 * (
(
SUMIFS(V$179:V$189,$C$179:$C$189,$C266,$D$179:$D$189,$D266)*
SUMIFS(V$193:V$203,$C$193:$C$203,$C266,$D$193:$D$203,$D266)*
SUMPRODUCT($D$147:$N$152*($D$146:$N$146=$E$207)*($D$145:$N$145=$D266)*($C$147:$C$152=$B266))
) -
(
SUMIFS(V$179:V$189,$C$179:$C$189,$C266,$D$179:$D$189,$D266)*
SUMIFS(V$193:V$203,$C$193:$C$203,$C266,$D$193:$D$203,$D266)*
SUMPRODUCT($D$147:$N$152*($D$146:$N$146=$E$206)*($D$145:$N$145=$D266)*($C$147:$C$152=$B266))
)
)</f>
        <v>4.6018789435592495</v>
      </c>
      <c r="W266" s="99" cm="1">
        <f t="array" ref="W266">$A266 * $E$108 * (
(
SUMIFS(W$179:W$189,$C$179:$C$189,$C266,$D$179:$D$189,$D266)*
SUMIFS(W$193:W$203,$C$193:$C$203,$C266,$D$193:$D$203,$D266)*
SUMPRODUCT($D$147:$N$152*($D$146:$N$146=$E$207)*($D$145:$N$145=$D266)*($C$147:$C$152=$B266))
) -
(
SUMIFS(W$179:W$189,$C$179:$C$189,$C266,$D$179:$D$189,$D266)*
SUMIFS(W$193:W$203,$C$193:$C$203,$C266,$D$193:$D$203,$D266)*
SUMPRODUCT($D$147:$N$152*($D$146:$N$146=$E$206)*($D$145:$N$145=$D266)*($C$147:$C$152=$B266))
)
)</f>
        <v>4.6018789435592495</v>
      </c>
      <c r="X266" s="99" cm="1">
        <f t="array" ref="X266">$A266 * $E$108 * (
(
SUMIFS(X$179:X$189,$C$179:$C$189,$C266,$D$179:$D$189,$D266)*
SUMIFS(X$193:X$203,$C$193:$C$203,$C266,$D$193:$D$203,$D266)*
SUMPRODUCT($D$147:$N$152*($D$146:$N$146=$E$207)*($D$145:$N$145=$D266)*($C$147:$C$152=$B266))
) -
(
SUMIFS(X$179:X$189,$C$179:$C$189,$C266,$D$179:$D$189,$D266)*
SUMIFS(X$193:X$203,$C$193:$C$203,$C266,$D$193:$D$203,$D266)*
SUMPRODUCT($D$147:$N$152*($D$146:$N$146=$E$206)*($D$145:$N$145=$D266)*($C$147:$C$152=$B266))
)
)</f>
        <v>4.6018789435592495</v>
      </c>
      <c r="Y266" s="99" cm="1">
        <f t="array" ref="Y266">$A266 * $E$108 * (
(
SUMIFS(Y$179:Y$189,$C$179:$C$189,$C266,$D$179:$D$189,$D266)*
SUMIFS(Y$193:Y$203,$C$193:$C$203,$C266,$D$193:$D$203,$D266)*
SUMPRODUCT($D$147:$N$152*($D$146:$N$146=$E$207)*($D$145:$N$145=$D266)*($C$147:$C$152=$B266))
) -
(
SUMIFS(Y$179:Y$189,$C$179:$C$189,$C266,$D$179:$D$189,$D266)*
SUMIFS(Y$193:Y$203,$C$193:$C$203,$C266,$D$193:$D$203,$D266)*
SUMPRODUCT($D$147:$N$152*($D$146:$N$146=$E$206)*($D$145:$N$145=$D266)*($C$147:$C$152=$B266))
)
)</f>
        <v>4.6018789435592495</v>
      </c>
      <c r="Z266" s="99" cm="1">
        <f t="array" ref="Z266">$A266 * $E$108 * (
(
SUMIFS(Z$179:Z$189,$C$179:$C$189,$C266,$D$179:$D$189,$D266)*
SUMIFS(Z$193:Z$203,$C$193:$C$203,$C266,$D$193:$D$203,$D266)*
SUMPRODUCT($D$147:$N$152*($D$146:$N$146=$E$207)*($D$145:$N$145=$D266)*($C$147:$C$152=$B266))
) -
(
SUMIFS(Z$179:Z$189,$C$179:$C$189,$C266,$D$179:$D$189,$D266)*
SUMIFS(Z$193:Z$203,$C$193:$C$203,$C266,$D$193:$D$203,$D266)*
SUMPRODUCT($D$147:$N$152*($D$146:$N$146=$E$206)*($D$145:$N$145=$D266)*($C$147:$C$152=$B266))
)
)</f>
        <v>4.6018789435592495</v>
      </c>
      <c r="AA266" s="99" cm="1">
        <f t="array" ref="AA266">$A266 * $E$108 * (
(
SUMIFS(AA$179:AA$189,$C$179:$C$189,$C266,$D$179:$D$189,$D266)*
SUMIFS(AA$193:AA$203,$C$193:$C$203,$C266,$D$193:$D$203,$D266)*
SUMPRODUCT($D$147:$N$152*($D$146:$N$146=$E$207)*($D$145:$N$145=$D266)*($C$147:$C$152=$B266))
) -
(
SUMIFS(AA$179:AA$189,$C$179:$C$189,$C266,$D$179:$D$189,$D266)*
SUMIFS(AA$193:AA$203,$C$193:$C$203,$C266,$D$193:$D$203,$D266)*
SUMPRODUCT($D$147:$N$152*($D$146:$N$146=$E$206)*($D$145:$N$145=$D266)*($C$147:$C$152=$B266))
)
)</f>
        <v>4.6018789435592495</v>
      </c>
      <c r="AB266" s="99" cm="1">
        <f t="array" ref="AB266">$A266 * $E$108 * (
(
SUMIFS(AB$179:AB$189,$C$179:$C$189,$C266,$D$179:$D$189,$D266)*
SUMIFS(AB$193:AB$203,$C$193:$C$203,$C266,$D$193:$D$203,$D266)*
SUMPRODUCT($D$147:$N$152*($D$146:$N$146=$E$207)*($D$145:$N$145=$D266)*($C$147:$C$152=$B266))
) -
(
SUMIFS(AB$179:AB$189,$C$179:$C$189,$C266,$D$179:$D$189,$D266)*
SUMIFS(AB$193:AB$203,$C$193:$C$203,$C266,$D$193:$D$203,$D266)*
SUMPRODUCT($D$147:$N$152*($D$146:$N$146=$E$206)*($D$145:$N$145=$D266)*($C$147:$C$152=$B266))
)
)</f>
        <v>4.6018789435592495</v>
      </c>
      <c r="AC266" s="99" cm="1">
        <f t="array" ref="AC266">$A266 * $E$108 * (
(
SUMIFS(AC$179:AC$189,$C$179:$C$189,$C266,$D$179:$D$189,$D266)*
SUMIFS(AC$193:AC$203,$C$193:$C$203,$C266,$D$193:$D$203,$D266)*
SUMPRODUCT($D$147:$N$152*($D$146:$N$146=$E$207)*($D$145:$N$145=$D266)*($C$147:$C$152=$B266))
) -
(
SUMIFS(AC$179:AC$189,$C$179:$C$189,$C266,$D$179:$D$189,$D266)*
SUMIFS(AC$193:AC$203,$C$193:$C$203,$C266,$D$193:$D$203,$D266)*
SUMPRODUCT($D$147:$N$152*($D$146:$N$146=$E$206)*($D$145:$N$145=$D266)*($C$147:$C$152=$B266))
)
)</f>
        <v>4.6018789435592495</v>
      </c>
      <c r="AD266" s="99" cm="1">
        <f t="array" ref="AD266">$A266 * $E$108 * (
(
SUMIFS(AD$179:AD$189,$C$179:$C$189,$C266,$D$179:$D$189,$D266)*
SUMIFS(AD$193:AD$203,$C$193:$C$203,$C266,$D$193:$D$203,$D266)*
SUMPRODUCT($D$147:$N$152*($D$146:$N$146=$E$207)*($D$145:$N$145=$D266)*($C$147:$C$152=$B266))
) -
(
SUMIFS(AD$179:AD$189,$C$179:$C$189,$C266,$D$179:$D$189,$D266)*
SUMIFS(AD$193:AD$203,$C$193:$C$203,$C266,$D$193:$D$203,$D266)*
SUMPRODUCT($D$147:$N$152*($D$146:$N$146=$E$206)*($D$145:$N$145=$D266)*($C$147:$C$152=$B266))
)
)</f>
        <v>4.6018789435592495</v>
      </c>
    </row>
    <row r="267" spans="1:30" x14ac:dyDescent="0.2">
      <c r="A267" s="15">
        <f>1</f>
        <v>1</v>
      </c>
      <c r="B267" s="6" t="s">
        <v>49</v>
      </c>
      <c r="C267" s="6" t="s">
        <v>36</v>
      </c>
      <c r="D267" s="6" t="s">
        <v>123</v>
      </c>
      <c r="E267" s="99" cm="1">
        <f t="array" ref="E267">$A267 * $E$108 * (
(
SUMIFS(E$179:E$189,$C$179:$C$189,$C267,$D$179:$D$189,$D267)*
SUMIFS(E$193:E$203,$C$193:$C$203,$C267,$D$193:$D$203,$D267)*
SUMPRODUCT($D$147:$N$152*($D$146:$N$146=$E$207)*($D$145:$N$145=$D267)*($C$147:$C$152=$B267))
) -
(
SUMIFS(E$179:E$189,$C$179:$C$189,$C267,$D$179:$D$189,$D267)*
SUMIFS(E$193:E$203,$C$193:$C$203,$C267,$D$193:$D$203,$D267)*
SUMPRODUCT($D$147:$N$152*($D$146:$N$146=$E$206)*($D$145:$N$145=$D267)*($C$147:$C$152=$B267))
)
)</f>
        <v>0</v>
      </c>
      <c r="F267" s="99" cm="1">
        <f t="array" ref="F267">$A267 * $E$108 * (
(
SUMIFS(F$179:F$189,$C$179:$C$189,$C267,$D$179:$D$189,$D267)*
SUMIFS(F$193:F$203,$C$193:$C$203,$C267,$D$193:$D$203,$D267)*
SUMPRODUCT($D$147:$N$152*($D$146:$N$146=$E$207)*($D$145:$N$145=$D267)*($C$147:$C$152=$B267))
) -
(
SUMIFS(F$179:F$189,$C$179:$C$189,$C267,$D$179:$D$189,$D267)*
SUMIFS(F$193:F$203,$C$193:$C$203,$C267,$D$193:$D$203,$D267)*
SUMPRODUCT($D$147:$N$152*($D$146:$N$146=$E$206)*($D$145:$N$145=$D267)*($C$147:$C$152=$B267))
)
)</f>
        <v>0</v>
      </c>
      <c r="G267" s="99" cm="1">
        <f t="array" ref="G267">$A267 * $E$108 * (
(
SUMIFS(G$179:G$189,$C$179:$C$189,$C267,$D$179:$D$189,$D267)*
SUMIFS(G$193:G$203,$C$193:$C$203,$C267,$D$193:$D$203,$D267)*
SUMPRODUCT($D$147:$N$152*($D$146:$N$146=$E$207)*($D$145:$N$145=$D267)*($C$147:$C$152=$B267))
) -
(
SUMIFS(G$179:G$189,$C$179:$C$189,$C267,$D$179:$D$189,$D267)*
SUMIFS(G$193:G$203,$C$193:$C$203,$C267,$D$193:$D$203,$D267)*
SUMPRODUCT($D$147:$N$152*($D$146:$N$146=$E$206)*($D$145:$N$145=$D267)*($C$147:$C$152=$B267))
)
)</f>
        <v>0.80735484097954646</v>
      </c>
      <c r="H267" s="99" cm="1">
        <f t="array" ref="H267">$A267 * $E$108 * (
(
SUMIFS(H$179:H$189,$C$179:$C$189,$C267,$D$179:$D$189,$D267)*
SUMIFS(H$193:H$203,$C$193:$C$203,$C267,$D$193:$D$203,$D267)*
SUMPRODUCT($D$147:$N$152*($D$146:$N$146=$E$207)*($D$145:$N$145=$D267)*($C$147:$C$152=$B267))
) -
(
SUMIFS(H$179:H$189,$C$179:$C$189,$C267,$D$179:$D$189,$D267)*
SUMIFS(H$193:H$203,$C$193:$C$203,$C267,$D$193:$D$203,$D267)*
SUMPRODUCT($D$147:$N$152*($D$146:$N$146=$E$206)*($D$145:$N$145=$D267)*($C$147:$C$152=$B267))
)
)</f>
        <v>1.6147096819590929</v>
      </c>
      <c r="I267" s="99" cm="1">
        <f t="array" ref="I267">$A267 * $E$108 * (
(
SUMIFS(I$179:I$189,$C$179:$C$189,$C267,$D$179:$D$189,$D267)*
SUMIFS(I$193:I$203,$C$193:$C$203,$C267,$D$193:$D$203,$D267)*
SUMPRODUCT($D$147:$N$152*($D$146:$N$146=$E$207)*($D$145:$N$145=$D267)*($C$147:$C$152=$B267))
) -
(
SUMIFS(I$179:I$189,$C$179:$C$189,$C267,$D$179:$D$189,$D267)*
SUMIFS(I$193:I$203,$C$193:$C$203,$C267,$D$193:$D$203,$D267)*
SUMPRODUCT($D$147:$N$152*($D$146:$N$146=$E$206)*($D$145:$N$145=$D267)*($C$147:$C$152=$B267))
)
)</f>
        <v>2.4220645229386397</v>
      </c>
      <c r="J267" s="99" cm="1">
        <f t="array" ref="J267">$A267 * $E$108 * (
(
SUMIFS(J$179:J$189,$C$179:$C$189,$C267,$D$179:$D$189,$D267)*
SUMIFS(J$193:J$203,$C$193:$C$203,$C267,$D$193:$D$203,$D267)*
SUMPRODUCT($D$147:$N$152*($D$146:$N$146=$E$207)*($D$145:$N$145=$D267)*($C$147:$C$152=$B267))
) -
(
SUMIFS(J$179:J$189,$C$179:$C$189,$C267,$D$179:$D$189,$D267)*
SUMIFS(J$193:J$203,$C$193:$C$203,$C267,$D$193:$D$203,$D267)*
SUMPRODUCT($D$147:$N$152*($D$146:$N$146=$E$206)*($D$145:$N$145=$D267)*($C$147:$C$152=$B267))
)
)</f>
        <v>3.2294193639181858</v>
      </c>
      <c r="K267" s="99" cm="1">
        <f t="array" ref="K267">$A267 * $E$108 * (
(
SUMIFS(K$179:K$189,$C$179:$C$189,$C267,$D$179:$D$189,$D267)*
SUMIFS(K$193:K$203,$C$193:$C$203,$C267,$D$193:$D$203,$D267)*
SUMPRODUCT($D$147:$N$152*($D$146:$N$146=$E$207)*($D$145:$N$145=$D267)*($C$147:$C$152=$B267))
) -
(
SUMIFS(K$179:K$189,$C$179:$C$189,$C267,$D$179:$D$189,$D267)*
SUMIFS(K$193:K$203,$C$193:$C$203,$C267,$D$193:$D$203,$D267)*
SUMPRODUCT($D$147:$N$152*($D$146:$N$146=$E$206)*($D$145:$N$145=$D267)*($C$147:$C$152=$B267))
)
)</f>
        <v>4.036774204897732</v>
      </c>
      <c r="L267" s="99" cm="1">
        <f t="array" ref="L267">$A267 * $E$108 * (
(
SUMIFS(L$179:L$189,$C$179:$C$189,$C267,$D$179:$D$189,$D267)*
SUMIFS(L$193:L$203,$C$193:$C$203,$C267,$D$193:$D$203,$D267)*
SUMPRODUCT($D$147:$N$152*($D$146:$N$146=$E$207)*($D$145:$N$145=$D267)*($C$147:$C$152=$B267))
) -
(
SUMIFS(L$179:L$189,$C$179:$C$189,$C267,$D$179:$D$189,$D267)*
SUMIFS(L$193:L$203,$C$193:$C$203,$C267,$D$193:$D$203,$D267)*
SUMPRODUCT($D$147:$N$152*($D$146:$N$146=$E$206)*($D$145:$N$145=$D267)*($C$147:$C$152=$B267))
)
)</f>
        <v>4.036774204897732</v>
      </c>
      <c r="M267" s="99" cm="1">
        <f t="array" ref="M267">$A267 * $E$108 * (
(
SUMIFS(M$179:M$189,$C$179:$C$189,$C267,$D$179:$D$189,$D267)*
SUMIFS(M$193:M$203,$C$193:$C$203,$C267,$D$193:$D$203,$D267)*
SUMPRODUCT($D$147:$N$152*($D$146:$N$146=$E$207)*($D$145:$N$145=$D267)*($C$147:$C$152=$B267))
) -
(
SUMIFS(M$179:M$189,$C$179:$C$189,$C267,$D$179:$D$189,$D267)*
SUMIFS(M$193:M$203,$C$193:$C$203,$C267,$D$193:$D$203,$D267)*
SUMPRODUCT($D$147:$N$152*($D$146:$N$146=$E$206)*($D$145:$N$145=$D267)*($C$147:$C$152=$B267))
)
)</f>
        <v>4.036774204897732</v>
      </c>
      <c r="N267" s="99" cm="1">
        <f t="array" ref="N267">$A267 * $E$108 * (
(
SUMIFS(N$179:N$189,$C$179:$C$189,$C267,$D$179:$D$189,$D267)*
SUMIFS(N$193:N$203,$C$193:$C$203,$C267,$D$193:$D$203,$D267)*
SUMPRODUCT($D$147:$N$152*($D$146:$N$146=$E$207)*($D$145:$N$145=$D267)*($C$147:$C$152=$B267))
) -
(
SUMIFS(N$179:N$189,$C$179:$C$189,$C267,$D$179:$D$189,$D267)*
SUMIFS(N$193:N$203,$C$193:$C$203,$C267,$D$193:$D$203,$D267)*
SUMPRODUCT($D$147:$N$152*($D$146:$N$146=$E$206)*($D$145:$N$145=$D267)*($C$147:$C$152=$B267))
)
)</f>
        <v>4.036774204897732</v>
      </c>
      <c r="O267" s="99" cm="1">
        <f t="array" ref="O267">$A267 * $E$108 * (
(
SUMIFS(O$179:O$189,$C$179:$C$189,$C267,$D$179:$D$189,$D267)*
SUMIFS(O$193:O$203,$C$193:$C$203,$C267,$D$193:$D$203,$D267)*
SUMPRODUCT($D$147:$N$152*($D$146:$N$146=$E$207)*($D$145:$N$145=$D267)*($C$147:$C$152=$B267))
) -
(
SUMIFS(O$179:O$189,$C$179:$C$189,$C267,$D$179:$D$189,$D267)*
SUMIFS(O$193:O$203,$C$193:$C$203,$C267,$D$193:$D$203,$D267)*
SUMPRODUCT($D$147:$N$152*($D$146:$N$146=$E$206)*($D$145:$N$145=$D267)*($C$147:$C$152=$B267))
)
)</f>
        <v>4.036774204897732</v>
      </c>
      <c r="P267" s="99" cm="1">
        <f t="array" ref="P267">$A267 * $E$108 * (
(
SUMIFS(P$179:P$189,$C$179:$C$189,$C267,$D$179:$D$189,$D267)*
SUMIFS(P$193:P$203,$C$193:$C$203,$C267,$D$193:$D$203,$D267)*
SUMPRODUCT($D$147:$N$152*($D$146:$N$146=$E$207)*($D$145:$N$145=$D267)*($C$147:$C$152=$B267))
) -
(
SUMIFS(P$179:P$189,$C$179:$C$189,$C267,$D$179:$D$189,$D267)*
SUMIFS(P$193:P$203,$C$193:$C$203,$C267,$D$193:$D$203,$D267)*
SUMPRODUCT($D$147:$N$152*($D$146:$N$146=$E$206)*($D$145:$N$145=$D267)*($C$147:$C$152=$B267))
)
)</f>
        <v>4.036774204897732</v>
      </c>
      <c r="Q267" s="99" cm="1">
        <f t="array" ref="Q267">$A267 * $E$108 * (
(
SUMIFS(Q$179:Q$189,$C$179:$C$189,$C267,$D$179:$D$189,$D267)*
SUMIFS(Q$193:Q$203,$C$193:$C$203,$C267,$D$193:$D$203,$D267)*
SUMPRODUCT($D$147:$N$152*($D$146:$N$146=$E$207)*($D$145:$N$145=$D267)*($C$147:$C$152=$B267))
) -
(
SUMIFS(Q$179:Q$189,$C$179:$C$189,$C267,$D$179:$D$189,$D267)*
SUMIFS(Q$193:Q$203,$C$193:$C$203,$C267,$D$193:$D$203,$D267)*
SUMPRODUCT($D$147:$N$152*($D$146:$N$146=$E$206)*($D$145:$N$145=$D267)*($C$147:$C$152=$B267))
)
)</f>
        <v>4.036774204897732</v>
      </c>
      <c r="R267" s="99" cm="1">
        <f t="array" ref="R267">$A267 * $E$108 * (
(
SUMIFS(R$179:R$189,$C$179:$C$189,$C267,$D$179:$D$189,$D267)*
SUMIFS(R$193:R$203,$C$193:$C$203,$C267,$D$193:$D$203,$D267)*
SUMPRODUCT($D$147:$N$152*($D$146:$N$146=$E$207)*($D$145:$N$145=$D267)*($C$147:$C$152=$B267))
) -
(
SUMIFS(R$179:R$189,$C$179:$C$189,$C267,$D$179:$D$189,$D267)*
SUMIFS(R$193:R$203,$C$193:$C$203,$C267,$D$193:$D$203,$D267)*
SUMPRODUCT($D$147:$N$152*($D$146:$N$146=$E$206)*($D$145:$N$145=$D267)*($C$147:$C$152=$B267))
)
)</f>
        <v>4.036774204897732</v>
      </c>
      <c r="S267" s="99" cm="1">
        <f t="array" ref="S267">$A267 * $E$108 * (
(
SUMIFS(S$179:S$189,$C$179:$C$189,$C267,$D$179:$D$189,$D267)*
SUMIFS(S$193:S$203,$C$193:$C$203,$C267,$D$193:$D$203,$D267)*
SUMPRODUCT($D$147:$N$152*($D$146:$N$146=$E$207)*($D$145:$N$145=$D267)*($C$147:$C$152=$B267))
) -
(
SUMIFS(S$179:S$189,$C$179:$C$189,$C267,$D$179:$D$189,$D267)*
SUMIFS(S$193:S$203,$C$193:$C$203,$C267,$D$193:$D$203,$D267)*
SUMPRODUCT($D$147:$N$152*($D$146:$N$146=$E$206)*($D$145:$N$145=$D267)*($C$147:$C$152=$B267))
)
)</f>
        <v>4.036774204897732</v>
      </c>
      <c r="T267" s="99" cm="1">
        <f t="array" ref="T267">$A267 * $E$108 * (
(
SUMIFS(T$179:T$189,$C$179:$C$189,$C267,$D$179:$D$189,$D267)*
SUMIFS(T$193:T$203,$C$193:$C$203,$C267,$D$193:$D$203,$D267)*
SUMPRODUCT($D$147:$N$152*($D$146:$N$146=$E$207)*($D$145:$N$145=$D267)*($C$147:$C$152=$B267))
) -
(
SUMIFS(T$179:T$189,$C$179:$C$189,$C267,$D$179:$D$189,$D267)*
SUMIFS(T$193:T$203,$C$193:$C$203,$C267,$D$193:$D$203,$D267)*
SUMPRODUCT($D$147:$N$152*($D$146:$N$146=$E$206)*($D$145:$N$145=$D267)*($C$147:$C$152=$B267))
)
)</f>
        <v>4.036774204897732</v>
      </c>
      <c r="U267" s="99" cm="1">
        <f t="array" ref="U267">$A267 * $E$108 * (
(
SUMIFS(U$179:U$189,$C$179:$C$189,$C267,$D$179:$D$189,$D267)*
SUMIFS(U$193:U$203,$C$193:$C$203,$C267,$D$193:$D$203,$D267)*
SUMPRODUCT($D$147:$N$152*($D$146:$N$146=$E$207)*($D$145:$N$145=$D267)*($C$147:$C$152=$B267))
) -
(
SUMIFS(U$179:U$189,$C$179:$C$189,$C267,$D$179:$D$189,$D267)*
SUMIFS(U$193:U$203,$C$193:$C$203,$C267,$D$193:$D$203,$D267)*
SUMPRODUCT($D$147:$N$152*($D$146:$N$146=$E$206)*($D$145:$N$145=$D267)*($C$147:$C$152=$B267))
)
)</f>
        <v>4.036774204897732</v>
      </c>
      <c r="V267" s="99" cm="1">
        <f t="array" ref="V267">$A267 * $E$108 * (
(
SUMIFS(V$179:V$189,$C$179:$C$189,$C267,$D$179:$D$189,$D267)*
SUMIFS(V$193:V$203,$C$193:$C$203,$C267,$D$193:$D$203,$D267)*
SUMPRODUCT($D$147:$N$152*($D$146:$N$146=$E$207)*($D$145:$N$145=$D267)*($C$147:$C$152=$B267))
) -
(
SUMIFS(V$179:V$189,$C$179:$C$189,$C267,$D$179:$D$189,$D267)*
SUMIFS(V$193:V$203,$C$193:$C$203,$C267,$D$193:$D$203,$D267)*
SUMPRODUCT($D$147:$N$152*($D$146:$N$146=$E$206)*($D$145:$N$145=$D267)*($C$147:$C$152=$B267))
)
)</f>
        <v>4.036774204897732</v>
      </c>
      <c r="W267" s="99" cm="1">
        <f t="array" ref="W267">$A267 * $E$108 * (
(
SUMIFS(W$179:W$189,$C$179:$C$189,$C267,$D$179:$D$189,$D267)*
SUMIFS(W$193:W$203,$C$193:$C$203,$C267,$D$193:$D$203,$D267)*
SUMPRODUCT($D$147:$N$152*($D$146:$N$146=$E$207)*($D$145:$N$145=$D267)*($C$147:$C$152=$B267))
) -
(
SUMIFS(W$179:W$189,$C$179:$C$189,$C267,$D$179:$D$189,$D267)*
SUMIFS(W$193:W$203,$C$193:$C$203,$C267,$D$193:$D$203,$D267)*
SUMPRODUCT($D$147:$N$152*($D$146:$N$146=$E$206)*($D$145:$N$145=$D267)*($C$147:$C$152=$B267))
)
)</f>
        <v>4.036774204897732</v>
      </c>
      <c r="X267" s="99" cm="1">
        <f t="array" ref="X267">$A267 * $E$108 * (
(
SUMIFS(X$179:X$189,$C$179:$C$189,$C267,$D$179:$D$189,$D267)*
SUMIFS(X$193:X$203,$C$193:$C$203,$C267,$D$193:$D$203,$D267)*
SUMPRODUCT($D$147:$N$152*($D$146:$N$146=$E$207)*($D$145:$N$145=$D267)*($C$147:$C$152=$B267))
) -
(
SUMIFS(X$179:X$189,$C$179:$C$189,$C267,$D$179:$D$189,$D267)*
SUMIFS(X$193:X$203,$C$193:$C$203,$C267,$D$193:$D$203,$D267)*
SUMPRODUCT($D$147:$N$152*($D$146:$N$146=$E$206)*($D$145:$N$145=$D267)*($C$147:$C$152=$B267))
)
)</f>
        <v>4.036774204897732</v>
      </c>
      <c r="Y267" s="99" cm="1">
        <f t="array" ref="Y267">$A267 * $E$108 * (
(
SUMIFS(Y$179:Y$189,$C$179:$C$189,$C267,$D$179:$D$189,$D267)*
SUMIFS(Y$193:Y$203,$C$193:$C$203,$C267,$D$193:$D$203,$D267)*
SUMPRODUCT($D$147:$N$152*($D$146:$N$146=$E$207)*($D$145:$N$145=$D267)*($C$147:$C$152=$B267))
) -
(
SUMIFS(Y$179:Y$189,$C$179:$C$189,$C267,$D$179:$D$189,$D267)*
SUMIFS(Y$193:Y$203,$C$193:$C$203,$C267,$D$193:$D$203,$D267)*
SUMPRODUCT($D$147:$N$152*($D$146:$N$146=$E$206)*($D$145:$N$145=$D267)*($C$147:$C$152=$B267))
)
)</f>
        <v>4.036774204897732</v>
      </c>
      <c r="Z267" s="99" cm="1">
        <f t="array" ref="Z267">$A267 * $E$108 * (
(
SUMIFS(Z$179:Z$189,$C$179:$C$189,$C267,$D$179:$D$189,$D267)*
SUMIFS(Z$193:Z$203,$C$193:$C$203,$C267,$D$193:$D$203,$D267)*
SUMPRODUCT($D$147:$N$152*($D$146:$N$146=$E$207)*($D$145:$N$145=$D267)*($C$147:$C$152=$B267))
) -
(
SUMIFS(Z$179:Z$189,$C$179:$C$189,$C267,$D$179:$D$189,$D267)*
SUMIFS(Z$193:Z$203,$C$193:$C$203,$C267,$D$193:$D$203,$D267)*
SUMPRODUCT($D$147:$N$152*($D$146:$N$146=$E$206)*($D$145:$N$145=$D267)*($C$147:$C$152=$B267))
)
)</f>
        <v>4.036774204897732</v>
      </c>
      <c r="AA267" s="99" cm="1">
        <f t="array" ref="AA267">$A267 * $E$108 * (
(
SUMIFS(AA$179:AA$189,$C$179:$C$189,$C267,$D$179:$D$189,$D267)*
SUMIFS(AA$193:AA$203,$C$193:$C$203,$C267,$D$193:$D$203,$D267)*
SUMPRODUCT($D$147:$N$152*($D$146:$N$146=$E$207)*($D$145:$N$145=$D267)*($C$147:$C$152=$B267))
) -
(
SUMIFS(AA$179:AA$189,$C$179:$C$189,$C267,$D$179:$D$189,$D267)*
SUMIFS(AA$193:AA$203,$C$193:$C$203,$C267,$D$193:$D$203,$D267)*
SUMPRODUCT($D$147:$N$152*($D$146:$N$146=$E$206)*($D$145:$N$145=$D267)*($C$147:$C$152=$B267))
)
)</f>
        <v>4.036774204897732</v>
      </c>
      <c r="AB267" s="99" cm="1">
        <f t="array" ref="AB267">$A267 * $E$108 * (
(
SUMIFS(AB$179:AB$189,$C$179:$C$189,$C267,$D$179:$D$189,$D267)*
SUMIFS(AB$193:AB$203,$C$193:$C$203,$C267,$D$193:$D$203,$D267)*
SUMPRODUCT($D$147:$N$152*($D$146:$N$146=$E$207)*($D$145:$N$145=$D267)*($C$147:$C$152=$B267))
) -
(
SUMIFS(AB$179:AB$189,$C$179:$C$189,$C267,$D$179:$D$189,$D267)*
SUMIFS(AB$193:AB$203,$C$193:$C$203,$C267,$D$193:$D$203,$D267)*
SUMPRODUCT($D$147:$N$152*($D$146:$N$146=$E$206)*($D$145:$N$145=$D267)*($C$147:$C$152=$B267))
)
)</f>
        <v>4.036774204897732</v>
      </c>
      <c r="AC267" s="99" cm="1">
        <f t="array" ref="AC267">$A267 * $E$108 * (
(
SUMIFS(AC$179:AC$189,$C$179:$C$189,$C267,$D$179:$D$189,$D267)*
SUMIFS(AC$193:AC$203,$C$193:$C$203,$C267,$D$193:$D$203,$D267)*
SUMPRODUCT($D$147:$N$152*($D$146:$N$146=$E$207)*($D$145:$N$145=$D267)*($C$147:$C$152=$B267))
) -
(
SUMIFS(AC$179:AC$189,$C$179:$C$189,$C267,$D$179:$D$189,$D267)*
SUMIFS(AC$193:AC$203,$C$193:$C$203,$C267,$D$193:$D$203,$D267)*
SUMPRODUCT($D$147:$N$152*($D$146:$N$146=$E$206)*($D$145:$N$145=$D267)*($C$147:$C$152=$B267))
)
)</f>
        <v>4.036774204897732</v>
      </c>
      <c r="AD267" s="99" cm="1">
        <f t="array" ref="AD267">$A267 * $E$108 * (
(
SUMIFS(AD$179:AD$189,$C$179:$C$189,$C267,$D$179:$D$189,$D267)*
SUMIFS(AD$193:AD$203,$C$193:$C$203,$C267,$D$193:$D$203,$D267)*
SUMPRODUCT($D$147:$N$152*($D$146:$N$146=$E$207)*($D$145:$N$145=$D267)*($C$147:$C$152=$B267))
) -
(
SUMIFS(AD$179:AD$189,$C$179:$C$189,$C267,$D$179:$D$189,$D267)*
SUMIFS(AD$193:AD$203,$C$193:$C$203,$C267,$D$193:$D$203,$D267)*
SUMPRODUCT($D$147:$N$152*($D$146:$N$146=$E$206)*($D$145:$N$145=$D267)*($C$147:$C$152=$B267))
)
)</f>
        <v>4.036774204897732</v>
      </c>
    </row>
    <row r="268" spans="1:30" x14ac:dyDescent="0.2">
      <c r="A268" s="15">
        <f>1</f>
        <v>1</v>
      </c>
      <c r="B268" s="6" t="s">
        <v>50</v>
      </c>
      <c r="C268" s="6" t="s">
        <v>36</v>
      </c>
      <c r="D268" s="6" t="s">
        <v>123</v>
      </c>
      <c r="E268" s="99" cm="1">
        <f t="array" ref="E268">$A268 * $E$108 * (
(
SUMIFS(E$179:E$189,$C$179:$C$189,$C268,$D$179:$D$189,$D268)*
SUMIFS(E$193:E$203,$C$193:$C$203,$C268,$D$193:$D$203,$D268)*
SUMPRODUCT($D$147:$N$152*($D$146:$N$146=$E$207)*($D$145:$N$145=$D268)*($C$147:$C$152=$B268))
) -
(
SUMIFS(E$179:E$189,$C$179:$C$189,$C268,$D$179:$D$189,$D268)*
SUMIFS(E$193:E$203,$C$193:$C$203,$C268,$D$193:$D$203,$D268)*
SUMPRODUCT($D$147:$N$152*($D$146:$N$146=$E$206)*($D$145:$N$145=$D268)*($C$147:$C$152=$B268))
)
)</f>
        <v>0</v>
      </c>
      <c r="F268" s="99" cm="1">
        <f t="array" ref="F268">$A268 * $E$108 * (
(
SUMIFS(F$179:F$189,$C$179:$C$189,$C268,$D$179:$D$189,$D268)*
SUMIFS(F$193:F$203,$C$193:$C$203,$C268,$D$193:$D$203,$D268)*
SUMPRODUCT($D$147:$N$152*($D$146:$N$146=$E$207)*($D$145:$N$145=$D268)*($C$147:$C$152=$B268))
) -
(
SUMIFS(F$179:F$189,$C$179:$C$189,$C268,$D$179:$D$189,$D268)*
SUMIFS(F$193:F$203,$C$193:$C$203,$C268,$D$193:$D$203,$D268)*
SUMPRODUCT($D$147:$N$152*($D$146:$N$146=$E$206)*($D$145:$N$145=$D268)*($C$147:$C$152=$B268))
)
)</f>
        <v>0</v>
      </c>
      <c r="G268" s="99" cm="1">
        <f t="array" ref="G268">$A268 * $E$108 * (
(
SUMIFS(G$179:G$189,$C$179:$C$189,$C268,$D$179:$D$189,$D268)*
SUMIFS(G$193:G$203,$C$193:$C$203,$C268,$D$193:$D$203,$D268)*
SUMPRODUCT($D$147:$N$152*($D$146:$N$146=$E$207)*($D$145:$N$145=$D268)*($C$147:$C$152=$B268))
) -
(
SUMIFS(G$179:G$189,$C$179:$C$189,$C268,$D$179:$D$189,$D268)*
SUMIFS(G$193:G$203,$C$193:$C$203,$C268,$D$193:$D$203,$D268)*
SUMPRODUCT($D$147:$N$152*($D$146:$N$146=$E$206)*($D$145:$N$145=$D268)*($C$147:$C$152=$B268))
)
)</f>
        <v>3.6339657802265597</v>
      </c>
      <c r="H268" s="99" cm="1">
        <f t="array" ref="H268">$A268 * $E$108 * (
(
SUMIFS(H$179:H$189,$C$179:$C$189,$C268,$D$179:$D$189,$D268)*
SUMIFS(H$193:H$203,$C$193:$C$203,$C268,$D$193:$D$203,$D268)*
SUMPRODUCT($D$147:$N$152*($D$146:$N$146=$E$207)*($D$145:$N$145=$D268)*($C$147:$C$152=$B268))
) -
(
SUMIFS(H$179:H$189,$C$179:$C$189,$C268,$D$179:$D$189,$D268)*
SUMIFS(H$193:H$203,$C$193:$C$203,$C268,$D$193:$D$203,$D268)*
SUMPRODUCT($D$147:$N$152*($D$146:$N$146=$E$206)*($D$145:$N$145=$D268)*($C$147:$C$152=$B268))
)
)</f>
        <v>7.2679315604531194</v>
      </c>
      <c r="I268" s="99" cm="1">
        <f t="array" ref="I268">$A268 * $E$108 * (
(
SUMIFS(I$179:I$189,$C$179:$C$189,$C268,$D$179:$D$189,$D268)*
SUMIFS(I$193:I$203,$C$193:$C$203,$C268,$D$193:$D$203,$D268)*
SUMPRODUCT($D$147:$N$152*($D$146:$N$146=$E$207)*($D$145:$N$145=$D268)*($C$147:$C$152=$B268))
) -
(
SUMIFS(I$179:I$189,$C$179:$C$189,$C268,$D$179:$D$189,$D268)*
SUMIFS(I$193:I$203,$C$193:$C$203,$C268,$D$193:$D$203,$D268)*
SUMPRODUCT($D$147:$N$152*($D$146:$N$146=$E$206)*($D$145:$N$145=$D268)*($C$147:$C$152=$B268))
)
)</f>
        <v>10.90189734067968</v>
      </c>
      <c r="J268" s="99" cm="1">
        <f t="array" ref="J268">$A268 * $E$108 * (
(
SUMIFS(J$179:J$189,$C$179:$C$189,$C268,$D$179:$D$189,$D268)*
SUMIFS(J$193:J$203,$C$193:$C$203,$C268,$D$193:$D$203,$D268)*
SUMPRODUCT($D$147:$N$152*($D$146:$N$146=$E$207)*($D$145:$N$145=$D268)*($C$147:$C$152=$B268))
) -
(
SUMIFS(J$179:J$189,$C$179:$C$189,$C268,$D$179:$D$189,$D268)*
SUMIFS(J$193:J$203,$C$193:$C$203,$C268,$D$193:$D$203,$D268)*
SUMPRODUCT($D$147:$N$152*($D$146:$N$146=$E$206)*($D$145:$N$145=$D268)*($C$147:$C$152=$B268))
)
)</f>
        <v>14.535863120906239</v>
      </c>
      <c r="K268" s="99" cm="1">
        <f t="array" ref="K268">$A268 * $E$108 * (
(
SUMIFS(K$179:K$189,$C$179:$C$189,$C268,$D$179:$D$189,$D268)*
SUMIFS(K$193:K$203,$C$193:$C$203,$C268,$D$193:$D$203,$D268)*
SUMPRODUCT($D$147:$N$152*($D$146:$N$146=$E$207)*($D$145:$N$145=$D268)*($C$147:$C$152=$B268))
) -
(
SUMIFS(K$179:K$189,$C$179:$C$189,$C268,$D$179:$D$189,$D268)*
SUMIFS(K$193:K$203,$C$193:$C$203,$C268,$D$193:$D$203,$D268)*
SUMPRODUCT($D$147:$N$152*($D$146:$N$146=$E$206)*($D$145:$N$145=$D268)*($C$147:$C$152=$B268))
)
)</f>
        <v>18.169828901132796</v>
      </c>
      <c r="L268" s="99" cm="1">
        <f t="array" ref="L268">$A268 * $E$108 * (
(
SUMIFS(L$179:L$189,$C$179:$C$189,$C268,$D$179:$D$189,$D268)*
SUMIFS(L$193:L$203,$C$193:$C$203,$C268,$D$193:$D$203,$D268)*
SUMPRODUCT($D$147:$N$152*($D$146:$N$146=$E$207)*($D$145:$N$145=$D268)*($C$147:$C$152=$B268))
) -
(
SUMIFS(L$179:L$189,$C$179:$C$189,$C268,$D$179:$D$189,$D268)*
SUMIFS(L$193:L$203,$C$193:$C$203,$C268,$D$193:$D$203,$D268)*
SUMPRODUCT($D$147:$N$152*($D$146:$N$146=$E$206)*($D$145:$N$145=$D268)*($C$147:$C$152=$B268))
)
)</f>
        <v>18.169828901132796</v>
      </c>
      <c r="M268" s="99" cm="1">
        <f t="array" ref="M268">$A268 * $E$108 * (
(
SUMIFS(M$179:M$189,$C$179:$C$189,$C268,$D$179:$D$189,$D268)*
SUMIFS(M$193:M$203,$C$193:$C$203,$C268,$D$193:$D$203,$D268)*
SUMPRODUCT($D$147:$N$152*($D$146:$N$146=$E$207)*($D$145:$N$145=$D268)*($C$147:$C$152=$B268))
) -
(
SUMIFS(M$179:M$189,$C$179:$C$189,$C268,$D$179:$D$189,$D268)*
SUMIFS(M$193:M$203,$C$193:$C$203,$C268,$D$193:$D$203,$D268)*
SUMPRODUCT($D$147:$N$152*($D$146:$N$146=$E$206)*($D$145:$N$145=$D268)*($C$147:$C$152=$B268))
)
)</f>
        <v>18.169828901132796</v>
      </c>
      <c r="N268" s="99" cm="1">
        <f t="array" ref="N268">$A268 * $E$108 * (
(
SUMIFS(N$179:N$189,$C$179:$C$189,$C268,$D$179:$D$189,$D268)*
SUMIFS(N$193:N$203,$C$193:$C$203,$C268,$D$193:$D$203,$D268)*
SUMPRODUCT($D$147:$N$152*($D$146:$N$146=$E$207)*($D$145:$N$145=$D268)*($C$147:$C$152=$B268))
) -
(
SUMIFS(N$179:N$189,$C$179:$C$189,$C268,$D$179:$D$189,$D268)*
SUMIFS(N$193:N$203,$C$193:$C$203,$C268,$D$193:$D$203,$D268)*
SUMPRODUCT($D$147:$N$152*($D$146:$N$146=$E$206)*($D$145:$N$145=$D268)*($C$147:$C$152=$B268))
)
)</f>
        <v>18.169828901132796</v>
      </c>
      <c r="O268" s="99" cm="1">
        <f t="array" ref="O268">$A268 * $E$108 * (
(
SUMIFS(O$179:O$189,$C$179:$C$189,$C268,$D$179:$D$189,$D268)*
SUMIFS(O$193:O$203,$C$193:$C$203,$C268,$D$193:$D$203,$D268)*
SUMPRODUCT($D$147:$N$152*($D$146:$N$146=$E$207)*($D$145:$N$145=$D268)*($C$147:$C$152=$B268))
) -
(
SUMIFS(O$179:O$189,$C$179:$C$189,$C268,$D$179:$D$189,$D268)*
SUMIFS(O$193:O$203,$C$193:$C$203,$C268,$D$193:$D$203,$D268)*
SUMPRODUCT($D$147:$N$152*($D$146:$N$146=$E$206)*($D$145:$N$145=$D268)*($C$147:$C$152=$B268))
)
)</f>
        <v>18.169828901132796</v>
      </c>
      <c r="P268" s="99" cm="1">
        <f t="array" ref="P268">$A268 * $E$108 * (
(
SUMIFS(P$179:P$189,$C$179:$C$189,$C268,$D$179:$D$189,$D268)*
SUMIFS(P$193:P$203,$C$193:$C$203,$C268,$D$193:$D$203,$D268)*
SUMPRODUCT($D$147:$N$152*($D$146:$N$146=$E$207)*($D$145:$N$145=$D268)*($C$147:$C$152=$B268))
) -
(
SUMIFS(P$179:P$189,$C$179:$C$189,$C268,$D$179:$D$189,$D268)*
SUMIFS(P$193:P$203,$C$193:$C$203,$C268,$D$193:$D$203,$D268)*
SUMPRODUCT($D$147:$N$152*($D$146:$N$146=$E$206)*($D$145:$N$145=$D268)*($C$147:$C$152=$B268))
)
)</f>
        <v>18.169828901132796</v>
      </c>
      <c r="Q268" s="99" cm="1">
        <f t="array" ref="Q268">$A268 * $E$108 * (
(
SUMIFS(Q$179:Q$189,$C$179:$C$189,$C268,$D$179:$D$189,$D268)*
SUMIFS(Q$193:Q$203,$C$193:$C$203,$C268,$D$193:$D$203,$D268)*
SUMPRODUCT($D$147:$N$152*($D$146:$N$146=$E$207)*($D$145:$N$145=$D268)*($C$147:$C$152=$B268))
) -
(
SUMIFS(Q$179:Q$189,$C$179:$C$189,$C268,$D$179:$D$189,$D268)*
SUMIFS(Q$193:Q$203,$C$193:$C$203,$C268,$D$193:$D$203,$D268)*
SUMPRODUCT($D$147:$N$152*($D$146:$N$146=$E$206)*($D$145:$N$145=$D268)*($C$147:$C$152=$B268))
)
)</f>
        <v>18.169828901132796</v>
      </c>
      <c r="R268" s="99" cm="1">
        <f t="array" ref="R268">$A268 * $E$108 * (
(
SUMIFS(R$179:R$189,$C$179:$C$189,$C268,$D$179:$D$189,$D268)*
SUMIFS(R$193:R$203,$C$193:$C$203,$C268,$D$193:$D$203,$D268)*
SUMPRODUCT($D$147:$N$152*($D$146:$N$146=$E$207)*($D$145:$N$145=$D268)*($C$147:$C$152=$B268))
) -
(
SUMIFS(R$179:R$189,$C$179:$C$189,$C268,$D$179:$D$189,$D268)*
SUMIFS(R$193:R$203,$C$193:$C$203,$C268,$D$193:$D$203,$D268)*
SUMPRODUCT($D$147:$N$152*($D$146:$N$146=$E$206)*($D$145:$N$145=$D268)*($C$147:$C$152=$B268))
)
)</f>
        <v>18.169828901132796</v>
      </c>
      <c r="S268" s="99" cm="1">
        <f t="array" ref="S268">$A268 * $E$108 * (
(
SUMIFS(S$179:S$189,$C$179:$C$189,$C268,$D$179:$D$189,$D268)*
SUMIFS(S$193:S$203,$C$193:$C$203,$C268,$D$193:$D$203,$D268)*
SUMPRODUCT($D$147:$N$152*($D$146:$N$146=$E$207)*($D$145:$N$145=$D268)*($C$147:$C$152=$B268))
) -
(
SUMIFS(S$179:S$189,$C$179:$C$189,$C268,$D$179:$D$189,$D268)*
SUMIFS(S$193:S$203,$C$193:$C$203,$C268,$D$193:$D$203,$D268)*
SUMPRODUCT($D$147:$N$152*($D$146:$N$146=$E$206)*($D$145:$N$145=$D268)*($C$147:$C$152=$B268))
)
)</f>
        <v>18.169828901132796</v>
      </c>
      <c r="T268" s="99" cm="1">
        <f t="array" ref="T268">$A268 * $E$108 * (
(
SUMIFS(T$179:T$189,$C$179:$C$189,$C268,$D$179:$D$189,$D268)*
SUMIFS(T$193:T$203,$C$193:$C$203,$C268,$D$193:$D$203,$D268)*
SUMPRODUCT($D$147:$N$152*($D$146:$N$146=$E$207)*($D$145:$N$145=$D268)*($C$147:$C$152=$B268))
) -
(
SUMIFS(T$179:T$189,$C$179:$C$189,$C268,$D$179:$D$189,$D268)*
SUMIFS(T$193:T$203,$C$193:$C$203,$C268,$D$193:$D$203,$D268)*
SUMPRODUCT($D$147:$N$152*($D$146:$N$146=$E$206)*($D$145:$N$145=$D268)*($C$147:$C$152=$B268))
)
)</f>
        <v>18.169828901132796</v>
      </c>
      <c r="U268" s="99" cm="1">
        <f t="array" ref="U268">$A268 * $E$108 * (
(
SUMIFS(U$179:U$189,$C$179:$C$189,$C268,$D$179:$D$189,$D268)*
SUMIFS(U$193:U$203,$C$193:$C$203,$C268,$D$193:$D$203,$D268)*
SUMPRODUCT($D$147:$N$152*($D$146:$N$146=$E$207)*($D$145:$N$145=$D268)*($C$147:$C$152=$B268))
) -
(
SUMIFS(U$179:U$189,$C$179:$C$189,$C268,$D$179:$D$189,$D268)*
SUMIFS(U$193:U$203,$C$193:$C$203,$C268,$D$193:$D$203,$D268)*
SUMPRODUCT($D$147:$N$152*($D$146:$N$146=$E$206)*($D$145:$N$145=$D268)*($C$147:$C$152=$B268))
)
)</f>
        <v>18.169828901132796</v>
      </c>
      <c r="V268" s="99" cm="1">
        <f t="array" ref="V268">$A268 * $E$108 * (
(
SUMIFS(V$179:V$189,$C$179:$C$189,$C268,$D$179:$D$189,$D268)*
SUMIFS(V$193:V$203,$C$193:$C$203,$C268,$D$193:$D$203,$D268)*
SUMPRODUCT($D$147:$N$152*($D$146:$N$146=$E$207)*($D$145:$N$145=$D268)*($C$147:$C$152=$B268))
) -
(
SUMIFS(V$179:V$189,$C$179:$C$189,$C268,$D$179:$D$189,$D268)*
SUMIFS(V$193:V$203,$C$193:$C$203,$C268,$D$193:$D$203,$D268)*
SUMPRODUCT($D$147:$N$152*($D$146:$N$146=$E$206)*($D$145:$N$145=$D268)*($C$147:$C$152=$B268))
)
)</f>
        <v>18.169828901132796</v>
      </c>
      <c r="W268" s="99" cm="1">
        <f t="array" ref="W268">$A268 * $E$108 * (
(
SUMIFS(W$179:W$189,$C$179:$C$189,$C268,$D$179:$D$189,$D268)*
SUMIFS(W$193:W$203,$C$193:$C$203,$C268,$D$193:$D$203,$D268)*
SUMPRODUCT($D$147:$N$152*($D$146:$N$146=$E$207)*($D$145:$N$145=$D268)*($C$147:$C$152=$B268))
) -
(
SUMIFS(W$179:W$189,$C$179:$C$189,$C268,$D$179:$D$189,$D268)*
SUMIFS(W$193:W$203,$C$193:$C$203,$C268,$D$193:$D$203,$D268)*
SUMPRODUCT($D$147:$N$152*($D$146:$N$146=$E$206)*($D$145:$N$145=$D268)*($C$147:$C$152=$B268))
)
)</f>
        <v>18.169828901132796</v>
      </c>
      <c r="X268" s="99" cm="1">
        <f t="array" ref="X268">$A268 * $E$108 * (
(
SUMIFS(X$179:X$189,$C$179:$C$189,$C268,$D$179:$D$189,$D268)*
SUMIFS(X$193:X$203,$C$193:$C$203,$C268,$D$193:$D$203,$D268)*
SUMPRODUCT($D$147:$N$152*($D$146:$N$146=$E$207)*($D$145:$N$145=$D268)*($C$147:$C$152=$B268))
) -
(
SUMIFS(X$179:X$189,$C$179:$C$189,$C268,$D$179:$D$189,$D268)*
SUMIFS(X$193:X$203,$C$193:$C$203,$C268,$D$193:$D$203,$D268)*
SUMPRODUCT($D$147:$N$152*($D$146:$N$146=$E$206)*($D$145:$N$145=$D268)*($C$147:$C$152=$B268))
)
)</f>
        <v>18.169828901132796</v>
      </c>
      <c r="Y268" s="99" cm="1">
        <f t="array" ref="Y268">$A268 * $E$108 * (
(
SUMIFS(Y$179:Y$189,$C$179:$C$189,$C268,$D$179:$D$189,$D268)*
SUMIFS(Y$193:Y$203,$C$193:$C$203,$C268,$D$193:$D$203,$D268)*
SUMPRODUCT($D$147:$N$152*($D$146:$N$146=$E$207)*($D$145:$N$145=$D268)*($C$147:$C$152=$B268))
) -
(
SUMIFS(Y$179:Y$189,$C$179:$C$189,$C268,$D$179:$D$189,$D268)*
SUMIFS(Y$193:Y$203,$C$193:$C$203,$C268,$D$193:$D$203,$D268)*
SUMPRODUCT($D$147:$N$152*($D$146:$N$146=$E$206)*($D$145:$N$145=$D268)*($C$147:$C$152=$B268))
)
)</f>
        <v>18.169828901132796</v>
      </c>
      <c r="Z268" s="99" cm="1">
        <f t="array" ref="Z268">$A268 * $E$108 * (
(
SUMIFS(Z$179:Z$189,$C$179:$C$189,$C268,$D$179:$D$189,$D268)*
SUMIFS(Z$193:Z$203,$C$193:$C$203,$C268,$D$193:$D$203,$D268)*
SUMPRODUCT($D$147:$N$152*($D$146:$N$146=$E$207)*($D$145:$N$145=$D268)*($C$147:$C$152=$B268))
) -
(
SUMIFS(Z$179:Z$189,$C$179:$C$189,$C268,$D$179:$D$189,$D268)*
SUMIFS(Z$193:Z$203,$C$193:$C$203,$C268,$D$193:$D$203,$D268)*
SUMPRODUCT($D$147:$N$152*($D$146:$N$146=$E$206)*($D$145:$N$145=$D268)*($C$147:$C$152=$B268))
)
)</f>
        <v>18.169828901132796</v>
      </c>
      <c r="AA268" s="99" cm="1">
        <f t="array" ref="AA268">$A268 * $E$108 * (
(
SUMIFS(AA$179:AA$189,$C$179:$C$189,$C268,$D$179:$D$189,$D268)*
SUMIFS(AA$193:AA$203,$C$193:$C$203,$C268,$D$193:$D$203,$D268)*
SUMPRODUCT($D$147:$N$152*($D$146:$N$146=$E$207)*($D$145:$N$145=$D268)*($C$147:$C$152=$B268))
) -
(
SUMIFS(AA$179:AA$189,$C$179:$C$189,$C268,$D$179:$D$189,$D268)*
SUMIFS(AA$193:AA$203,$C$193:$C$203,$C268,$D$193:$D$203,$D268)*
SUMPRODUCT($D$147:$N$152*($D$146:$N$146=$E$206)*($D$145:$N$145=$D268)*($C$147:$C$152=$B268))
)
)</f>
        <v>18.169828901132796</v>
      </c>
      <c r="AB268" s="99" cm="1">
        <f t="array" ref="AB268">$A268 * $E$108 * (
(
SUMIFS(AB$179:AB$189,$C$179:$C$189,$C268,$D$179:$D$189,$D268)*
SUMIFS(AB$193:AB$203,$C$193:$C$203,$C268,$D$193:$D$203,$D268)*
SUMPRODUCT($D$147:$N$152*($D$146:$N$146=$E$207)*($D$145:$N$145=$D268)*($C$147:$C$152=$B268))
) -
(
SUMIFS(AB$179:AB$189,$C$179:$C$189,$C268,$D$179:$D$189,$D268)*
SUMIFS(AB$193:AB$203,$C$193:$C$203,$C268,$D$193:$D$203,$D268)*
SUMPRODUCT($D$147:$N$152*($D$146:$N$146=$E$206)*($D$145:$N$145=$D268)*($C$147:$C$152=$B268))
)
)</f>
        <v>18.169828901132796</v>
      </c>
      <c r="AC268" s="99" cm="1">
        <f t="array" ref="AC268">$A268 * $E$108 * (
(
SUMIFS(AC$179:AC$189,$C$179:$C$189,$C268,$D$179:$D$189,$D268)*
SUMIFS(AC$193:AC$203,$C$193:$C$203,$C268,$D$193:$D$203,$D268)*
SUMPRODUCT($D$147:$N$152*($D$146:$N$146=$E$207)*($D$145:$N$145=$D268)*($C$147:$C$152=$B268))
) -
(
SUMIFS(AC$179:AC$189,$C$179:$C$189,$C268,$D$179:$D$189,$D268)*
SUMIFS(AC$193:AC$203,$C$193:$C$203,$C268,$D$193:$D$203,$D268)*
SUMPRODUCT($D$147:$N$152*($D$146:$N$146=$E$206)*($D$145:$N$145=$D268)*($C$147:$C$152=$B268))
)
)</f>
        <v>18.169828901132796</v>
      </c>
      <c r="AD268" s="99" cm="1">
        <f t="array" ref="AD268">$A268 * $E$108 * (
(
SUMIFS(AD$179:AD$189,$C$179:$C$189,$C268,$D$179:$D$189,$D268)*
SUMIFS(AD$193:AD$203,$C$193:$C$203,$C268,$D$193:$D$203,$D268)*
SUMPRODUCT($D$147:$N$152*($D$146:$N$146=$E$207)*($D$145:$N$145=$D268)*($C$147:$C$152=$B268))
) -
(
SUMIFS(AD$179:AD$189,$C$179:$C$189,$C268,$D$179:$D$189,$D268)*
SUMIFS(AD$193:AD$203,$C$193:$C$203,$C268,$D$193:$D$203,$D268)*
SUMPRODUCT($D$147:$N$152*($D$146:$N$146=$E$206)*($D$145:$N$145=$D268)*($C$147:$C$152=$B268))
)
)</f>
        <v>18.169828901132796</v>
      </c>
    </row>
    <row r="269" spans="1:30" x14ac:dyDescent="0.2">
      <c r="A269" s="15">
        <f>1</f>
        <v>1</v>
      </c>
      <c r="B269" s="6" t="s">
        <v>51</v>
      </c>
      <c r="C269" s="6" t="s">
        <v>36</v>
      </c>
      <c r="D269" s="6" t="s">
        <v>123</v>
      </c>
      <c r="E269" s="99" cm="1">
        <f t="array" ref="E269">$A269 * $E$108 * (
(
SUMIFS(E$179:E$189,$C$179:$C$189,$C269,$D$179:$D$189,$D269)*
SUMIFS(E$193:E$203,$C$193:$C$203,$C269,$D$193:$D$203,$D269)*
SUMPRODUCT($D$147:$N$152*($D$146:$N$146=$E$207)*($D$145:$N$145=$D269)*($C$147:$C$152=$B269))
) -
(
SUMIFS(E$179:E$189,$C$179:$C$189,$C269,$D$179:$D$189,$D269)*
SUMIFS(E$193:E$203,$C$193:$C$203,$C269,$D$193:$D$203,$D269)*
SUMPRODUCT($D$147:$N$152*($D$146:$N$146=$E$206)*($D$145:$N$145=$D269)*($C$147:$C$152=$B269))
)
)</f>
        <v>0</v>
      </c>
      <c r="F269" s="99" cm="1">
        <f t="array" ref="F269">$A269 * $E$108 * (
(
SUMIFS(F$179:F$189,$C$179:$C$189,$C269,$D$179:$D$189,$D269)*
SUMIFS(F$193:F$203,$C$193:$C$203,$C269,$D$193:$D$203,$D269)*
SUMPRODUCT($D$147:$N$152*($D$146:$N$146=$E$207)*($D$145:$N$145=$D269)*($C$147:$C$152=$B269))
) -
(
SUMIFS(F$179:F$189,$C$179:$C$189,$C269,$D$179:$D$189,$D269)*
SUMIFS(F$193:F$203,$C$193:$C$203,$C269,$D$193:$D$203,$D269)*
SUMPRODUCT($D$147:$N$152*($D$146:$N$146=$E$206)*($D$145:$N$145=$D269)*($C$147:$C$152=$B269))
)
)</f>
        <v>0</v>
      </c>
      <c r="G269" s="99" cm="1">
        <f t="array" ref="G269">$A269 * $E$108 * (
(
SUMIFS(G$179:G$189,$C$179:$C$189,$C269,$D$179:$D$189,$D269)*
SUMIFS(G$193:G$203,$C$193:$C$203,$C269,$D$193:$D$203,$D269)*
SUMPRODUCT($D$147:$N$152*($D$146:$N$146=$E$207)*($D$145:$N$145=$D269)*($C$147:$C$152=$B269))
) -
(
SUMIFS(G$179:G$189,$C$179:$C$189,$C269,$D$179:$D$189,$D269)*
SUMIFS(G$193:G$203,$C$193:$C$203,$C269,$D$193:$D$203,$D269)*
SUMPRODUCT($D$147:$N$152*($D$146:$N$146=$E$206)*($D$145:$N$145=$D269)*($C$147:$C$152=$B269))
)
)</f>
        <v>0.49470542190891209</v>
      </c>
      <c r="H269" s="99" cm="1">
        <f t="array" ref="H269">$A269 * $E$108 * (
(
SUMIFS(H$179:H$189,$C$179:$C$189,$C269,$D$179:$D$189,$D269)*
SUMIFS(H$193:H$203,$C$193:$C$203,$C269,$D$193:$D$203,$D269)*
SUMPRODUCT($D$147:$N$152*($D$146:$N$146=$E$207)*($D$145:$N$145=$D269)*($C$147:$C$152=$B269))
) -
(
SUMIFS(H$179:H$189,$C$179:$C$189,$C269,$D$179:$D$189,$D269)*
SUMIFS(H$193:H$203,$C$193:$C$203,$C269,$D$193:$D$203,$D269)*
SUMPRODUCT($D$147:$N$152*($D$146:$N$146=$E$206)*($D$145:$N$145=$D269)*($C$147:$C$152=$B269))
)
)</f>
        <v>0.98941084381782418</v>
      </c>
      <c r="I269" s="99" cm="1">
        <f t="array" ref="I269">$A269 * $E$108 * (
(
SUMIFS(I$179:I$189,$C$179:$C$189,$C269,$D$179:$D$189,$D269)*
SUMIFS(I$193:I$203,$C$193:$C$203,$C269,$D$193:$D$203,$D269)*
SUMPRODUCT($D$147:$N$152*($D$146:$N$146=$E$207)*($D$145:$N$145=$D269)*($C$147:$C$152=$B269))
) -
(
SUMIFS(I$179:I$189,$C$179:$C$189,$C269,$D$179:$D$189,$D269)*
SUMIFS(I$193:I$203,$C$193:$C$203,$C269,$D$193:$D$203,$D269)*
SUMPRODUCT($D$147:$N$152*($D$146:$N$146=$E$206)*($D$145:$N$145=$D269)*($C$147:$C$152=$B269))
)
)</f>
        <v>1.4841162657267366</v>
      </c>
      <c r="J269" s="99" cm="1">
        <f t="array" ref="J269">$A269 * $E$108 * (
(
SUMIFS(J$179:J$189,$C$179:$C$189,$C269,$D$179:$D$189,$D269)*
SUMIFS(J$193:J$203,$C$193:$C$203,$C269,$D$193:$D$203,$D269)*
SUMPRODUCT($D$147:$N$152*($D$146:$N$146=$E$207)*($D$145:$N$145=$D269)*($C$147:$C$152=$B269))
) -
(
SUMIFS(J$179:J$189,$C$179:$C$189,$C269,$D$179:$D$189,$D269)*
SUMIFS(J$193:J$203,$C$193:$C$203,$C269,$D$193:$D$203,$D269)*
SUMPRODUCT($D$147:$N$152*($D$146:$N$146=$E$206)*($D$145:$N$145=$D269)*($C$147:$C$152=$B269))
)
)</f>
        <v>1.9788216876356484</v>
      </c>
      <c r="K269" s="99" cm="1">
        <f t="array" ref="K269">$A269 * $E$108 * (
(
SUMIFS(K$179:K$189,$C$179:$C$189,$C269,$D$179:$D$189,$D269)*
SUMIFS(K$193:K$203,$C$193:$C$203,$C269,$D$193:$D$203,$D269)*
SUMPRODUCT($D$147:$N$152*($D$146:$N$146=$E$207)*($D$145:$N$145=$D269)*($C$147:$C$152=$B269))
) -
(
SUMIFS(K$179:K$189,$C$179:$C$189,$C269,$D$179:$D$189,$D269)*
SUMIFS(K$193:K$203,$C$193:$C$203,$C269,$D$193:$D$203,$D269)*
SUMPRODUCT($D$147:$N$152*($D$146:$N$146=$E$206)*($D$145:$N$145=$D269)*($C$147:$C$152=$B269))
)
)</f>
        <v>2.4735271095445603</v>
      </c>
      <c r="L269" s="99" cm="1">
        <f t="array" ref="L269">$A269 * $E$108 * (
(
SUMIFS(L$179:L$189,$C$179:$C$189,$C269,$D$179:$D$189,$D269)*
SUMIFS(L$193:L$203,$C$193:$C$203,$C269,$D$193:$D$203,$D269)*
SUMPRODUCT($D$147:$N$152*($D$146:$N$146=$E$207)*($D$145:$N$145=$D269)*($C$147:$C$152=$B269))
) -
(
SUMIFS(L$179:L$189,$C$179:$C$189,$C269,$D$179:$D$189,$D269)*
SUMIFS(L$193:L$203,$C$193:$C$203,$C269,$D$193:$D$203,$D269)*
SUMPRODUCT($D$147:$N$152*($D$146:$N$146=$E$206)*($D$145:$N$145=$D269)*($C$147:$C$152=$B269))
)
)</f>
        <v>2.4735271095445603</v>
      </c>
      <c r="M269" s="99" cm="1">
        <f t="array" ref="M269">$A269 * $E$108 * (
(
SUMIFS(M$179:M$189,$C$179:$C$189,$C269,$D$179:$D$189,$D269)*
SUMIFS(M$193:M$203,$C$193:$C$203,$C269,$D$193:$D$203,$D269)*
SUMPRODUCT($D$147:$N$152*($D$146:$N$146=$E$207)*($D$145:$N$145=$D269)*($C$147:$C$152=$B269))
) -
(
SUMIFS(M$179:M$189,$C$179:$C$189,$C269,$D$179:$D$189,$D269)*
SUMIFS(M$193:M$203,$C$193:$C$203,$C269,$D$193:$D$203,$D269)*
SUMPRODUCT($D$147:$N$152*($D$146:$N$146=$E$206)*($D$145:$N$145=$D269)*($C$147:$C$152=$B269))
)
)</f>
        <v>2.4735271095445603</v>
      </c>
      <c r="N269" s="99" cm="1">
        <f t="array" ref="N269">$A269 * $E$108 * (
(
SUMIFS(N$179:N$189,$C$179:$C$189,$C269,$D$179:$D$189,$D269)*
SUMIFS(N$193:N$203,$C$193:$C$203,$C269,$D$193:$D$203,$D269)*
SUMPRODUCT($D$147:$N$152*($D$146:$N$146=$E$207)*($D$145:$N$145=$D269)*($C$147:$C$152=$B269))
) -
(
SUMIFS(N$179:N$189,$C$179:$C$189,$C269,$D$179:$D$189,$D269)*
SUMIFS(N$193:N$203,$C$193:$C$203,$C269,$D$193:$D$203,$D269)*
SUMPRODUCT($D$147:$N$152*($D$146:$N$146=$E$206)*($D$145:$N$145=$D269)*($C$147:$C$152=$B269))
)
)</f>
        <v>2.4735271095445603</v>
      </c>
      <c r="O269" s="99" cm="1">
        <f t="array" ref="O269">$A269 * $E$108 * (
(
SUMIFS(O$179:O$189,$C$179:$C$189,$C269,$D$179:$D$189,$D269)*
SUMIFS(O$193:O$203,$C$193:$C$203,$C269,$D$193:$D$203,$D269)*
SUMPRODUCT($D$147:$N$152*($D$146:$N$146=$E$207)*($D$145:$N$145=$D269)*($C$147:$C$152=$B269))
) -
(
SUMIFS(O$179:O$189,$C$179:$C$189,$C269,$D$179:$D$189,$D269)*
SUMIFS(O$193:O$203,$C$193:$C$203,$C269,$D$193:$D$203,$D269)*
SUMPRODUCT($D$147:$N$152*($D$146:$N$146=$E$206)*($D$145:$N$145=$D269)*($C$147:$C$152=$B269))
)
)</f>
        <v>2.4735271095445603</v>
      </c>
      <c r="P269" s="99" cm="1">
        <f t="array" ref="P269">$A269 * $E$108 * (
(
SUMIFS(P$179:P$189,$C$179:$C$189,$C269,$D$179:$D$189,$D269)*
SUMIFS(P$193:P$203,$C$193:$C$203,$C269,$D$193:$D$203,$D269)*
SUMPRODUCT($D$147:$N$152*($D$146:$N$146=$E$207)*($D$145:$N$145=$D269)*($C$147:$C$152=$B269))
) -
(
SUMIFS(P$179:P$189,$C$179:$C$189,$C269,$D$179:$D$189,$D269)*
SUMIFS(P$193:P$203,$C$193:$C$203,$C269,$D$193:$D$203,$D269)*
SUMPRODUCT($D$147:$N$152*($D$146:$N$146=$E$206)*($D$145:$N$145=$D269)*($C$147:$C$152=$B269))
)
)</f>
        <v>2.4735271095445603</v>
      </c>
      <c r="Q269" s="99" cm="1">
        <f t="array" ref="Q269">$A269 * $E$108 * (
(
SUMIFS(Q$179:Q$189,$C$179:$C$189,$C269,$D$179:$D$189,$D269)*
SUMIFS(Q$193:Q$203,$C$193:$C$203,$C269,$D$193:$D$203,$D269)*
SUMPRODUCT($D$147:$N$152*($D$146:$N$146=$E$207)*($D$145:$N$145=$D269)*($C$147:$C$152=$B269))
) -
(
SUMIFS(Q$179:Q$189,$C$179:$C$189,$C269,$D$179:$D$189,$D269)*
SUMIFS(Q$193:Q$203,$C$193:$C$203,$C269,$D$193:$D$203,$D269)*
SUMPRODUCT($D$147:$N$152*($D$146:$N$146=$E$206)*($D$145:$N$145=$D269)*($C$147:$C$152=$B269))
)
)</f>
        <v>2.4735271095445603</v>
      </c>
      <c r="R269" s="99" cm="1">
        <f t="array" ref="R269">$A269 * $E$108 * (
(
SUMIFS(R$179:R$189,$C$179:$C$189,$C269,$D$179:$D$189,$D269)*
SUMIFS(R$193:R$203,$C$193:$C$203,$C269,$D$193:$D$203,$D269)*
SUMPRODUCT($D$147:$N$152*($D$146:$N$146=$E$207)*($D$145:$N$145=$D269)*($C$147:$C$152=$B269))
) -
(
SUMIFS(R$179:R$189,$C$179:$C$189,$C269,$D$179:$D$189,$D269)*
SUMIFS(R$193:R$203,$C$193:$C$203,$C269,$D$193:$D$203,$D269)*
SUMPRODUCT($D$147:$N$152*($D$146:$N$146=$E$206)*($D$145:$N$145=$D269)*($C$147:$C$152=$B269))
)
)</f>
        <v>2.4735271095445603</v>
      </c>
      <c r="S269" s="99" cm="1">
        <f t="array" ref="S269">$A269 * $E$108 * (
(
SUMIFS(S$179:S$189,$C$179:$C$189,$C269,$D$179:$D$189,$D269)*
SUMIFS(S$193:S$203,$C$193:$C$203,$C269,$D$193:$D$203,$D269)*
SUMPRODUCT($D$147:$N$152*($D$146:$N$146=$E$207)*($D$145:$N$145=$D269)*($C$147:$C$152=$B269))
) -
(
SUMIFS(S$179:S$189,$C$179:$C$189,$C269,$D$179:$D$189,$D269)*
SUMIFS(S$193:S$203,$C$193:$C$203,$C269,$D$193:$D$203,$D269)*
SUMPRODUCT($D$147:$N$152*($D$146:$N$146=$E$206)*($D$145:$N$145=$D269)*($C$147:$C$152=$B269))
)
)</f>
        <v>2.4735271095445603</v>
      </c>
      <c r="T269" s="99" cm="1">
        <f t="array" ref="T269">$A269 * $E$108 * (
(
SUMIFS(T$179:T$189,$C$179:$C$189,$C269,$D$179:$D$189,$D269)*
SUMIFS(T$193:T$203,$C$193:$C$203,$C269,$D$193:$D$203,$D269)*
SUMPRODUCT($D$147:$N$152*($D$146:$N$146=$E$207)*($D$145:$N$145=$D269)*($C$147:$C$152=$B269))
) -
(
SUMIFS(T$179:T$189,$C$179:$C$189,$C269,$D$179:$D$189,$D269)*
SUMIFS(T$193:T$203,$C$193:$C$203,$C269,$D$193:$D$203,$D269)*
SUMPRODUCT($D$147:$N$152*($D$146:$N$146=$E$206)*($D$145:$N$145=$D269)*($C$147:$C$152=$B269))
)
)</f>
        <v>2.4735271095445603</v>
      </c>
      <c r="U269" s="99" cm="1">
        <f t="array" ref="U269">$A269 * $E$108 * (
(
SUMIFS(U$179:U$189,$C$179:$C$189,$C269,$D$179:$D$189,$D269)*
SUMIFS(U$193:U$203,$C$193:$C$203,$C269,$D$193:$D$203,$D269)*
SUMPRODUCT($D$147:$N$152*($D$146:$N$146=$E$207)*($D$145:$N$145=$D269)*($C$147:$C$152=$B269))
) -
(
SUMIFS(U$179:U$189,$C$179:$C$189,$C269,$D$179:$D$189,$D269)*
SUMIFS(U$193:U$203,$C$193:$C$203,$C269,$D$193:$D$203,$D269)*
SUMPRODUCT($D$147:$N$152*($D$146:$N$146=$E$206)*($D$145:$N$145=$D269)*($C$147:$C$152=$B269))
)
)</f>
        <v>2.4735271095445603</v>
      </c>
      <c r="V269" s="99" cm="1">
        <f t="array" ref="V269">$A269 * $E$108 * (
(
SUMIFS(V$179:V$189,$C$179:$C$189,$C269,$D$179:$D$189,$D269)*
SUMIFS(V$193:V$203,$C$193:$C$203,$C269,$D$193:$D$203,$D269)*
SUMPRODUCT($D$147:$N$152*($D$146:$N$146=$E$207)*($D$145:$N$145=$D269)*($C$147:$C$152=$B269))
) -
(
SUMIFS(V$179:V$189,$C$179:$C$189,$C269,$D$179:$D$189,$D269)*
SUMIFS(V$193:V$203,$C$193:$C$203,$C269,$D$193:$D$203,$D269)*
SUMPRODUCT($D$147:$N$152*($D$146:$N$146=$E$206)*($D$145:$N$145=$D269)*($C$147:$C$152=$B269))
)
)</f>
        <v>2.4735271095445603</v>
      </c>
      <c r="W269" s="99" cm="1">
        <f t="array" ref="W269">$A269 * $E$108 * (
(
SUMIFS(W$179:W$189,$C$179:$C$189,$C269,$D$179:$D$189,$D269)*
SUMIFS(W$193:W$203,$C$193:$C$203,$C269,$D$193:$D$203,$D269)*
SUMPRODUCT($D$147:$N$152*($D$146:$N$146=$E$207)*($D$145:$N$145=$D269)*($C$147:$C$152=$B269))
) -
(
SUMIFS(W$179:W$189,$C$179:$C$189,$C269,$D$179:$D$189,$D269)*
SUMIFS(W$193:W$203,$C$193:$C$203,$C269,$D$193:$D$203,$D269)*
SUMPRODUCT($D$147:$N$152*($D$146:$N$146=$E$206)*($D$145:$N$145=$D269)*($C$147:$C$152=$B269))
)
)</f>
        <v>2.4735271095445603</v>
      </c>
      <c r="X269" s="99" cm="1">
        <f t="array" ref="X269">$A269 * $E$108 * (
(
SUMIFS(X$179:X$189,$C$179:$C$189,$C269,$D$179:$D$189,$D269)*
SUMIFS(X$193:X$203,$C$193:$C$203,$C269,$D$193:$D$203,$D269)*
SUMPRODUCT($D$147:$N$152*($D$146:$N$146=$E$207)*($D$145:$N$145=$D269)*($C$147:$C$152=$B269))
) -
(
SUMIFS(X$179:X$189,$C$179:$C$189,$C269,$D$179:$D$189,$D269)*
SUMIFS(X$193:X$203,$C$193:$C$203,$C269,$D$193:$D$203,$D269)*
SUMPRODUCT($D$147:$N$152*($D$146:$N$146=$E$206)*($D$145:$N$145=$D269)*($C$147:$C$152=$B269))
)
)</f>
        <v>2.4735271095445603</v>
      </c>
      <c r="Y269" s="99" cm="1">
        <f t="array" ref="Y269">$A269 * $E$108 * (
(
SUMIFS(Y$179:Y$189,$C$179:$C$189,$C269,$D$179:$D$189,$D269)*
SUMIFS(Y$193:Y$203,$C$193:$C$203,$C269,$D$193:$D$203,$D269)*
SUMPRODUCT($D$147:$N$152*($D$146:$N$146=$E$207)*($D$145:$N$145=$D269)*($C$147:$C$152=$B269))
) -
(
SUMIFS(Y$179:Y$189,$C$179:$C$189,$C269,$D$179:$D$189,$D269)*
SUMIFS(Y$193:Y$203,$C$193:$C$203,$C269,$D$193:$D$203,$D269)*
SUMPRODUCT($D$147:$N$152*($D$146:$N$146=$E$206)*($D$145:$N$145=$D269)*($C$147:$C$152=$B269))
)
)</f>
        <v>2.4735271095445603</v>
      </c>
      <c r="Z269" s="99" cm="1">
        <f t="array" ref="Z269">$A269 * $E$108 * (
(
SUMIFS(Z$179:Z$189,$C$179:$C$189,$C269,$D$179:$D$189,$D269)*
SUMIFS(Z$193:Z$203,$C$193:$C$203,$C269,$D$193:$D$203,$D269)*
SUMPRODUCT($D$147:$N$152*($D$146:$N$146=$E$207)*($D$145:$N$145=$D269)*($C$147:$C$152=$B269))
) -
(
SUMIFS(Z$179:Z$189,$C$179:$C$189,$C269,$D$179:$D$189,$D269)*
SUMIFS(Z$193:Z$203,$C$193:$C$203,$C269,$D$193:$D$203,$D269)*
SUMPRODUCT($D$147:$N$152*($D$146:$N$146=$E$206)*($D$145:$N$145=$D269)*($C$147:$C$152=$B269))
)
)</f>
        <v>2.4735271095445603</v>
      </c>
      <c r="AA269" s="99" cm="1">
        <f t="array" ref="AA269">$A269 * $E$108 * (
(
SUMIFS(AA$179:AA$189,$C$179:$C$189,$C269,$D$179:$D$189,$D269)*
SUMIFS(AA$193:AA$203,$C$193:$C$203,$C269,$D$193:$D$203,$D269)*
SUMPRODUCT($D$147:$N$152*($D$146:$N$146=$E$207)*($D$145:$N$145=$D269)*($C$147:$C$152=$B269))
) -
(
SUMIFS(AA$179:AA$189,$C$179:$C$189,$C269,$D$179:$D$189,$D269)*
SUMIFS(AA$193:AA$203,$C$193:$C$203,$C269,$D$193:$D$203,$D269)*
SUMPRODUCT($D$147:$N$152*($D$146:$N$146=$E$206)*($D$145:$N$145=$D269)*($C$147:$C$152=$B269))
)
)</f>
        <v>2.4735271095445603</v>
      </c>
      <c r="AB269" s="99" cm="1">
        <f t="array" ref="AB269">$A269 * $E$108 * (
(
SUMIFS(AB$179:AB$189,$C$179:$C$189,$C269,$D$179:$D$189,$D269)*
SUMIFS(AB$193:AB$203,$C$193:$C$203,$C269,$D$193:$D$203,$D269)*
SUMPRODUCT($D$147:$N$152*($D$146:$N$146=$E$207)*($D$145:$N$145=$D269)*($C$147:$C$152=$B269))
) -
(
SUMIFS(AB$179:AB$189,$C$179:$C$189,$C269,$D$179:$D$189,$D269)*
SUMIFS(AB$193:AB$203,$C$193:$C$203,$C269,$D$193:$D$203,$D269)*
SUMPRODUCT($D$147:$N$152*($D$146:$N$146=$E$206)*($D$145:$N$145=$D269)*($C$147:$C$152=$B269))
)
)</f>
        <v>2.4735271095445603</v>
      </c>
      <c r="AC269" s="99" cm="1">
        <f t="array" ref="AC269">$A269 * $E$108 * (
(
SUMIFS(AC$179:AC$189,$C$179:$C$189,$C269,$D$179:$D$189,$D269)*
SUMIFS(AC$193:AC$203,$C$193:$C$203,$C269,$D$193:$D$203,$D269)*
SUMPRODUCT($D$147:$N$152*($D$146:$N$146=$E$207)*($D$145:$N$145=$D269)*($C$147:$C$152=$B269))
) -
(
SUMIFS(AC$179:AC$189,$C$179:$C$189,$C269,$D$179:$D$189,$D269)*
SUMIFS(AC$193:AC$203,$C$193:$C$203,$C269,$D$193:$D$203,$D269)*
SUMPRODUCT($D$147:$N$152*($D$146:$N$146=$E$206)*($D$145:$N$145=$D269)*($C$147:$C$152=$B269))
)
)</f>
        <v>2.4735271095445603</v>
      </c>
      <c r="AD269" s="99" cm="1">
        <f t="array" ref="AD269">$A269 * $E$108 * (
(
SUMIFS(AD$179:AD$189,$C$179:$C$189,$C269,$D$179:$D$189,$D269)*
SUMIFS(AD$193:AD$203,$C$193:$C$203,$C269,$D$193:$D$203,$D269)*
SUMPRODUCT($D$147:$N$152*($D$146:$N$146=$E$207)*($D$145:$N$145=$D269)*($C$147:$C$152=$B269))
) -
(
SUMIFS(AD$179:AD$189,$C$179:$C$189,$C269,$D$179:$D$189,$D269)*
SUMIFS(AD$193:AD$203,$C$193:$C$203,$C269,$D$193:$D$203,$D269)*
SUMPRODUCT($D$147:$N$152*($D$146:$N$146=$E$206)*($D$145:$N$145=$D269)*($C$147:$C$152=$B269))
)
)</f>
        <v>2.4735271095445603</v>
      </c>
    </row>
    <row r="270" spans="1:30" x14ac:dyDescent="0.2">
      <c r="A270" s="15">
        <f>1</f>
        <v>1</v>
      </c>
      <c r="B270" s="6" t="s">
        <v>46</v>
      </c>
      <c r="C270" s="6" t="s">
        <v>36</v>
      </c>
      <c r="D270" s="6" t="s">
        <v>124</v>
      </c>
      <c r="E270" s="99" cm="1">
        <f t="array" ref="E270">$A270 * $E$108 * (
(
SUMIFS(E$179:E$189,$C$179:$C$189,$C270,$D$179:$D$189,$D270)*
SUMIFS(E$193:E$203,$C$193:$C$203,$C270,$D$193:$D$203,$D270)*
SUMPRODUCT($D$147:$N$152*($D$146:$N$146=$E$207)*($D$145:$N$145=$D270)*($C$147:$C$152=$B270))
) -
(
SUMIFS(E$179:E$189,$C$179:$C$189,$C270,$D$179:$D$189,$D270)*
SUMIFS(E$193:E$203,$C$193:$C$203,$C270,$D$193:$D$203,$D270)*
SUMPRODUCT($D$147:$N$152*($D$146:$N$146=$E$206)*($D$145:$N$145=$D270)*($C$147:$C$152=$B270))
)
)</f>
        <v>0</v>
      </c>
      <c r="F270" s="99" cm="1">
        <f t="array" ref="F270">$A270 * $E$108 * (
(
SUMIFS(F$179:F$189,$C$179:$C$189,$C270,$D$179:$D$189,$D270)*
SUMIFS(F$193:F$203,$C$193:$C$203,$C270,$D$193:$D$203,$D270)*
SUMPRODUCT($D$147:$N$152*($D$146:$N$146=$E$207)*($D$145:$N$145=$D270)*($C$147:$C$152=$B270))
) -
(
SUMIFS(F$179:F$189,$C$179:$C$189,$C270,$D$179:$D$189,$D270)*
SUMIFS(F$193:F$203,$C$193:$C$203,$C270,$D$193:$D$203,$D270)*
SUMPRODUCT($D$147:$N$152*($D$146:$N$146=$E$206)*($D$145:$N$145=$D270)*($C$147:$C$152=$B270))
)
)</f>
        <v>0</v>
      </c>
      <c r="G270" s="99" cm="1">
        <f t="array" ref="G270">$A270 * $E$108 * (
(
SUMIFS(G$179:G$189,$C$179:$C$189,$C270,$D$179:$D$189,$D270)*
SUMIFS(G$193:G$203,$C$193:$C$203,$C270,$D$193:$D$203,$D270)*
SUMPRODUCT($D$147:$N$152*($D$146:$N$146=$E$207)*($D$145:$N$145=$D270)*($C$147:$C$152=$B270))
) -
(
SUMIFS(G$179:G$189,$C$179:$C$189,$C270,$D$179:$D$189,$D270)*
SUMIFS(G$193:G$203,$C$193:$C$203,$C270,$D$193:$D$203,$D270)*
SUMPRODUCT($D$147:$N$152*($D$146:$N$146=$E$206)*($D$145:$N$145=$D270)*($C$147:$C$152=$B270))
)
)</f>
        <v>577.24281322796594</v>
      </c>
      <c r="H270" s="99" cm="1">
        <f t="array" ref="H270">$A270 * $E$108 * (
(
SUMIFS(H$179:H$189,$C$179:$C$189,$C270,$D$179:$D$189,$D270)*
SUMIFS(H$193:H$203,$C$193:$C$203,$C270,$D$193:$D$203,$D270)*
SUMPRODUCT($D$147:$N$152*($D$146:$N$146=$E$207)*($D$145:$N$145=$D270)*($C$147:$C$152=$B270))
) -
(
SUMIFS(H$179:H$189,$C$179:$C$189,$C270,$D$179:$D$189,$D270)*
SUMIFS(H$193:H$203,$C$193:$C$203,$C270,$D$193:$D$203,$D270)*
SUMPRODUCT($D$147:$N$152*($D$146:$N$146=$E$206)*($D$145:$N$145=$D270)*($C$147:$C$152=$B270))
)
)</f>
        <v>1154.4856264559319</v>
      </c>
      <c r="I270" s="99" cm="1">
        <f t="array" ref="I270">$A270 * $E$108 * (
(
SUMIFS(I$179:I$189,$C$179:$C$189,$C270,$D$179:$D$189,$D270)*
SUMIFS(I$193:I$203,$C$193:$C$203,$C270,$D$193:$D$203,$D270)*
SUMPRODUCT($D$147:$N$152*($D$146:$N$146=$E$207)*($D$145:$N$145=$D270)*($C$147:$C$152=$B270))
) -
(
SUMIFS(I$179:I$189,$C$179:$C$189,$C270,$D$179:$D$189,$D270)*
SUMIFS(I$193:I$203,$C$193:$C$203,$C270,$D$193:$D$203,$D270)*
SUMPRODUCT($D$147:$N$152*($D$146:$N$146=$E$206)*($D$145:$N$145=$D270)*($C$147:$C$152=$B270))
)
)</f>
        <v>1731.7284396838979</v>
      </c>
      <c r="J270" s="99" cm="1">
        <f t="array" ref="J270">$A270 * $E$108 * (
(
SUMIFS(J$179:J$189,$C$179:$C$189,$C270,$D$179:$D$189,$D270)*
SUMIFS(J$193:J$203,$C$193:$C$203,$C270,$D$193:$D$203,$D270)*
SUMPRODUCT($D$147:$N$152*($D$146:$N$146=$E$207)*($D$145:$N$145=$D270)*($C$147:$C$152=$B270))
) -
(
SUMIFS(J$179:J$189,$C$179:$C$189,$C270,$D$179:$D$189,$D270)*
SUMIFS(J$193:J$203,$C$193:$C$203,$C270,$D$193:$D$203,$D270)*
SUMPRODUCT($D$147:$N$152*($D$146:$N$146=$E$206)*($D$145:$N$145=$D270)*($C$147:$C$152=$B270))
)
)</f>
        <v>2308.9712529118638</v>
      </c>
      <c r="K270" s="99" cm="1">
        <f t="array" ref="K270">$A270 * $E$108 * (
(
SUMIFS(K$179:K$189,$C$179:$C$189,$C270,$D$179:$D$189,$D270)*
SUMIFS(K$193:K$203,$C$193:$C$203,$C270,$D$193:$D$203,$D270)*
SUMPRODUCT($D$147:$N$152*($D$146:$N$146=$E$207)*($D$145:$N$145=$D270)*($C$147:$C$152=$B270))
) -
(
SUMIFS(K$179:K$189,$C$179:$C$189,$C270,$D$179:$D$189,$D270)*
SUMIFS(K$193:K$203,$C$193:$C$203,$C270,$D$193:$D$203,$D270)*
SUMPRODUCT($D$147:$N$152*($D$146:$N$146=$E$206)*($D$145:$N$145=$D270)*($C$147:$C$152=$B270))
)
)</f>
        <v>2886.2140661398289</v>
      </c>
      <c r="L270" s="99" cm="1">
        <f t="array" ref="L270">$A270 * $E$108 * (
(
SUMIFS(L$179:L$189,$C$179:$C$189,$C270,$D$179:$D$189,$D270)*
SUMIFS(L$193:L$203,$C$193:$C$203,$C270,$D$193:$D$203,$D270)*
SUMPRODUCT($D$147:$N$152*($D$146:$N$146=$E$207)*($D$145:$N$145=$D270)*($C$147:$C$152=$B270))
) -
(
SUMIFS(L$179:L$189,$C$179:$C$189,$C270,$D$179:$D$189,$D270)*
SUMIFS(L$193:L$203,$C$193:$C$203,$C270,$D$193:$D$203,$D270)*
SUMPRODUCT($D$147:$N$152*($D$146:$N$146=$E$206)*($D$145:$N$145=$D270)*($C$147:$C$152=$B270))
)
)</f>
        <v>2886.2140661398289</v>
      </c>
      <c r="M270" s="99" cm="1">
        <f t="array" ref="M270">$A270 * $E$108 * (
(
SUMIFS(M$179:M$189,$C$179:$C$189,$C270,$D$179:$D$189,$D270)*
SUMIFS(M$193:M$203,$C$193:$C$203,$C270,$D$193:$D$203,$D270)*
SUMPRODUCT($D$147:$N$152*($D$146:$N$146=$E$207)*($D$145:$N$145=$D270)*($C$147:$C$152=$B270))
) -
(
SUMIFS(M$179:M$189,$C$179:$C$189,$C270,$D$179:$D$189,$D270)*
SUMIFS(M$193:M$203,$C$193:$C$203,$C270,$D$193:$D$203,$D270)*
SUMPRODUCT($D$147:$N$152*($D$146:$N$146=$E$206)*($D$145:$N$145=$D270)*($C$147:$C$152=$B270))
)
)</f>
        <v>2886.2140661398289</v>
      </c>
      <c r="N270" s="99" cm="1">
        <f t="array" ref="N270">$A270 * $E$108 * (
(
SUMIFS(N$179:N$189,$C$179:$C$189,$C270,$D$179:$D$189,$D270)*
SUMIFS(N$193:N$203,$C$193:$C$203,$C270,$D$193:$D$203,$D270)*
SUMPRODUCT($D$147:$N$152*($D$146:$N$146=$E$207)*($D$145:$N$145=$D270)*($C$147:$C$152=$B270))
) -
(
SUMIFS(N$179:N$189,$C$179:$C$189,$C270,$D$179:$D$189,$D270)*
SUMIFS(N$193:N$203,$C$193:$C$203,$C270,$D$193:$D$203,$D270)*
SUMPRODUCT($D$147:$N$152*($D$146:$N$146=$E$206)*($D$145:$N$145=$D270)*($C$147:$C$152=$B270))
)
)</f>
        <v>2886.2140661398289</v>
      </c>
      <c r="O270" s="99" cm="1">
        <f t="array" ref="O270">$A270 * $E$108 * (
(
SUMIFS(O$179:O$189,$C$179:$C$189,$C270,$D$179:$D$189,$D270)*
SUMIFS(O$193:O$203,$C$193:$C$203,$C270,$D$193:$D$203,$D270)*
SUMPRODUCT($D$147:$N$152*($D$146:$N$146=$E$207)*($D$145:$N$145=$D270)*($C$147:$C$152=$B270))
) -
(
SUMIFS(O$179:O$189,$C$179:$C$189,$C270,$D$179:$D$189,$D270)*
SUMIFS(O$193:O$203,$C$193:$C$203,$C270,$D$193:$D$203,$D270)*
SUMPRODUCT($D$147:$N$152*($D$146:$N$146=$E$206)*($D$145:$N$145=$D270)*($C$147:$C$152=$B270))
)
)</f>
        <v>2886.2140661398289</v>
      </c>
      <c r="P270" s="99" cm="1">
        <f t="array" ref="P270">$A270 * $E$108 * (
(
SUMIFS(P$179:P$189,$C$179:$C$189,$C270,$D$179:$D$189,$D270)*
SUMIFS(P$193:P$203,$C$193:$C$203,$C270,$D$193:$D$203,$D270)*
SUMPRODUCT($D$147:$N$152*($D$146:$N$146=$E$207)*($D$145:$N$145=$D270)*($C$147:$C$152=$B270))
) -
(
SUMIFS(P$179:P$189,$C$179:$C$189,$C270,$D$179:$D$189,$D270)*
SUMIFS(P$193:P$203,$C$193:$C$203,$C270,$D$193:$D$203,$D270)*
SUMPRODUCT($D$147:$N$152*($D$146:$N$146=$E$206)*($D$145:$N$145=$D270)*($C$147:$C$152=$B270))
)
)</f>
        <v>2886.2140661398289</v>
      </c>
      <c r="Q270" s="99" cm="1">
        <f t="array" ref="Q270">$A270 * $E$108 * (
(
SUMIFS(Q$179:Q$189,$C$179:$C$189,$C270,$D$179:$D$189,$D270)*
SUMIFS(Q$193:Q$203,$C$193:$C$203,$C270,$D$193:$D$203,$D270)*
SUMPRODUCT($D$147:$N$152*($D$146:$N$146=$E$207)*($D$145:$N$145=$D270)*($C$147:$C$152=$B270))
) -
(
SUMIFS(Q$179:Q$189,$C$179:$C$189,$C270,$D$179:$D$189,$D270)*
SUMIFS(Q$193:Q$203,$C$193:$C$203,$C270,$D$193:$D$203,$D270)*
SUMPRODUCT($D$147:$N$152*($D$146:$N$146=$E$206)*($D$145:$N$145=$D270)*($C$147:$C$152=$B270))
)
)</f>
        <v>2886.2140661398289</v>
      </c>
      <c r="R270" s="99" cm="1">
        <f t="array" ref="R270">$A270 * $E$108 * (
(
SUMIFS(R$179:R$189,$C$179:$C$189,$C270,$D$179:$D$189,$D270)*
SUMIFS(R$193:R$203,$C$193:$C$203,$C270,$D$193:$D$203,$D270)*
SUMPRODUCT($D$147:$N$152*($D$146:$N$146=$E$207)*($D$145:$N$145=$D270)*($C$147:$C$152=$B270))
) -
(
SUMIFS(R$179:R$189,$C$179:$C$189,$C270,$D$179:$D$189,$D270)*
SUMIFS(R$193:R$203,$C$193:$C$203,$C270,$D$193:$D$203,$D270)*
SUMPRODUCT($D$147:$N$152*($D$146:$N$146=$E$206)*($D$145:$N$145=$D270)*($C$147:$C$152=$B270))
)
)</f>
        <v>2886.2140661398289</v>
      </c>
      <c r="S270" s="99" cm="1">
        <f t="array" ref="S270">$A270 * $E$108 * (
(
SUMIFS(S$179:S$189,$C$179:$C$189,$C270,$D$179:$D$189,$D270)*
SUMIFS(S$193:S$203,$C$193:$C$203,$C270,$D$193:$D$203,$D270)*
SUMPRODUCT($D$147:$N$152*($D$146:$N$146=$E$207)*($D$145:$N$145=$D270)*($C$147:$C$152=$B270))
) -
(
SUMIFS(S$179:S$189,$C$179:$C$189,$C270,$D$179:$D$189,$D270)*
SUMIFS(S$193:S$203,$C$193:$C$203,$C270,$D$193:$D$203,$D270)*
SUMPRODUCT($D$147:$N$152*($D$146:$N$146=$E$206)*($D$145:$N$145=$D270)*($C$147:$C$152=$B270))
)
)</f>
        <v>2886.2140661398289</v>
      </c>
      <c r="T270" s="99" cm="1">
        <f t="array" ref="T270">$A270 * $E$108 * (
(
SUMIFS(T$179:T$189,$C$179:$C$189,$C270,$D$179:$D$189,$D270)*
SUMIFS(T$193:T$203,$C$193:$C$203,$C270,$D$193:$D$203,$D270)*
SUMPRODUCT($D$147:$N$152*($D$146:$N$146=$E$207)*($D$145:$N$145=$D270)*($C$147:$C$152=$B270))
) -
(
SUMIFS(T$179:T$189,$C$179:$C$189,$C270,$D$179:$D$189,$D270)*
SUMIFS(T$193:T$203,$C$193:$C$203,$C270,$D$193:$D$203,$D270)*
SUMPRODUCT($D$147:$N$152*($D$146:$N$146=$E$206)*($D$145:$N$145=$D270)*($C$147:$C$152=$B270))
)
)</f>
        <v>2886.2140661398289</v>
      </c>
      <c r="U270" s="99" cm="1">
        <f t="array" ref="U270">$A270 * $E$108 * (
(
SUMIFS(U$179:U$189,$C$179:$C$189,$C270,$D$179:$D$189,$D270)*
SUMIFS(U$193:U$203,$C$193:$C$203,$C270,$D$193:$D$203,$D270)*
SUMPRODUCT($D$147:$N$152*($D$146:$N$146=$E$207)*($D$145:$N$145=$D270)*($C$147:$C$152=$B270))
) -
(
SUMIFS(U$179:U$189,$C$179:$C$189,$C270,$D$179:$D$189,$D270)*
SUMIFS(U$193:U$203,$C$193:$C$203,$C270,$D$193:$D$203,$D270)*
SUMPRODUCT($D$147:$N$152*($D$146:$N$146=$E$206)*($D$145:$N$145=$D270)*($C$147:$C$152=$B270))
)
)</f>
        <v>2886.2140661398289</v>
      </c>
      <c r="V270" s="99" cm="1">
        <f t="array" ref="V270">$A270 * $E$108 * (
(
SUMIFS(V$179:V$189,$C$179:$C$189,$C270,$D$179:$D$189,$D270)*
SUMIFS(V$193:V$203,$C$193:$C$203,$C270,$D$193:$D$203,$D270)*
SUMPRODUCT($D$147:$N$152*($D$146:$N$146=$E$207)*($D$145:$N$145=$D270)*($C$147:$C$152=$B270))
) -
(
SUMIFS(V$179:V$189,$C$179:$C$189,$C270,$D$179:$D$189,$D270)*
SUMIFS(V$193:V$203,$C$193:$C$203,$C270,$D$193:$D$203,$D270)*
SUMPRODUCT($D$147:$N$152*($D$146:$N$146=$E$206)*($D$145:$N$145=$D270)*($C$147:$C$152=$B270))
)
)</f>
        <v>2886.2140661398289</v>
      </c>
      <c r="W270" s="99" cm="1">
        <f t="array" ref="W270">$A270 * $E$108 * (
(
SUMIFS(W$179:W$189,$C$179:$C$189,$C270,$D$179:$D$189,$D270)*
SUMIFS(W$193:W$203,$C$193:$C$203,$C270,$D$193:$D$203,$D270)*
SUMPRODUCT($D$147:$N$152*($D$146:$N$146=$E$207)*($D$145:$N$145=$D270)*($C$147:$C$152=$B270))
) -
(
SUMIFS(W$179:W$189,$C$179:$C$189,$C270,$D$179:$D$189,$D270)*
SUMIFS(W$193:W$203,$C$193:$C$203,$C270,$D$193:$D$203,$D270)*
SUMPRODUCT($D$147:$N$152*($D$146:$N$146=$E$206)*($D$145:$N$145=$D270)*($C$147:$C$152=$B270))
)
)</f>
        <v>2886.2140661398289</v>
      </c>
      <c r="X270" s="99" cm="1">
        <f t="array" ref="X270">$A270 * $E$108 * (
(
SUMIFS(X$179:X$189,$C$179:$C$189,$C270,$D$179:$D$189,$D270)*
SUMIFS(X$193:X$203,$C$193:$C$203,$C270,$D$193:$D$203,$D270)*
SUMPRODUCT($D$147:$N$152*($D$146:$N$146=$E$207)*($D$145:$N$145=$D270)*($C$147:$C$152=$B270))
) -
(
SUMIFS(X$179:X$189,$C$179:$C$189,$C270,$D$179:$D$189,$D270)*
SUMIFS(X$193:X$203,$C$193:$C$203,$C270,$D$193:$D$203,$D270)*
SUMPRODUCT($D$147:$N$152*($D$146:$N$146=$E$206)*($D$145:$N$145=$D270)*($C$147:$C$152=$B270))
)
)</f>
        <v>2886.2140661398289</v>
      </c>
      <c r="Y270" s="99" cm="1">
        <f t="array" ref="Y270">$A270 * $E$108 * (
(
SUMIFS(Y$179:Y$189,$C$179:$C$189,$C270,$D$179:$D$189,$D270)*
SUMIFS(Y$193:Y$203,$C$193:$C$203,$C270,$D$193:$D$203,$D270)*
SUMPRODUCT($D$147:$N$152*($D$146:$N$146=$E$207)*($D$145:$N$145=$D270)*($C$147:$C$152=$B270))
) -
(
SUMIFS(Y$179:Y$189,$C$179:$C$189,$C270,$D$179:$D$189,$D270)*
SUMIFS(Y$193:Y$203,$C$193:$C$203,$C270,$D$193:$D$203,$D270)*
SUMPRODUCT($D$147:$N$152*($D$146:$N$146=$E$206)*($D$145:$N$145=$D270)*($C$147:$C$152=$B270))
)
)</f>
        <v>2886.2140661398289</v>
      </c>
      <c r="Z270" s="99" cm="1">
        <f t="array" ref="Z270">$A270 * $E$108 * (
(
SUMIFS(Z$179:Z$189,$C$179:$C$189,$C270,$D$179:$D$189,$D270)*
SUMIFS(Z$193:Z$203,$C$193:$C$203,$C270,$D$193:$D$203,$D270)*
SUMPRODUCT($D$147:$N$152*($D$146:$N$146=$E$207)*($D$145:$N$145=$D270)*($C$147:$C$152=$B270))
) -
(
SUMIFS(Z$179:Z$189,$C$179:$C$189,$C270,$D$179:$D$189,$D270)*
SUMIFS(Z$193:Z$203,$C$193:$C$203,$C270,$D$193:$D$203,$D270)*
SUMPRODUCT($D$147:$N$152*($D$146:$N$146=$E$206)*($D$145:$N$145=$D270)*($C$147:$C$152=$B270))
)
)</f>
        <v>2886.2140661398289</v>
      </c>
      <c r="AA270" s="99" cm="1">
        <f t="array" ref="AA270">$A270 * $E$108 * (
(
SUMIFS(AA$179:AA$189,$C$179:$C$189,$C270,$D$179:$D$189,$D270)*
SUMIFS(AA$193:AA$203,$C$193:$C$203,$C270,$D$193:$D$203,$D270)*
SUMPRODUCT($D$147:$N$152*($D$146:$N$146=$E$207)*($D$145:$N$145=$D270)*($C$147:$C$152=$B270))
) -
(
SUMIFS(AA$179:AA$189,$C$179:$C$189,$C270,$D$179:$D$189,$D270)*
SUMIFS(AA$193:AA$203,$C$193:$C$203,$C270,$D$193:$D$203,$D270)*
SUMPRODUCT($D$147:$N$152*($D$146:$N$146=$E$206)*($D$145:$N$145=$D270)*($C$147:$C$152=$B270))
)
)</f>
        <v>2886.2140661398289</v>
      </c>
      <c r="AB270" s="99" cm="1">
        <f t="array" ref="AB270">$A270 * $E$108 * (
(
SUMIFS(AB$179:AB$189,$C$179:$C$189,$C270,$D$179:$D$189,$D270)*
SUMIFS(AB$193:AB$203,$C$193:$C$203,$C270,$D$193:$D$203,$D270)*
SUMPRODUCT($D$147:$N$152*($D$146:$N$146=$E$207)*($D$145:$N$145=$D270)*($C$147:$C$152=$B270))
) -
(
SUMIFS(AB$179:AB$189,$C$179:$C$189,$C270,$D$179:$D$189,$D270)*
SUMIFS(AB$193:AB$203,$C$193:$C$203,$C270,$D$193:$D$203,$D270)*
SUMPRODUCT($D$147:$N$152*($D$146:$N$146=$E$206)*($D$145:$N$145=$D270)*($C$147:$C$152=$B270))
)
)</f>
        <v>2886.2140661398289</v>
      </c>
      <c r="AC270" s="99" cm="1">
        <f t="array" ref="AC270">$A270 * $E$108 * (
(
SUMIFS(AC$179:AC$189,$C$179:$C$189,$C270,$D$179:$D$189,$D270)*
SUMIFS(AC$193:AC$203,$C$193:$C$203,$C270,$D$193:$D$203,$D270)*
SUMPRODUCT($D$147:$N$152*($D$146:$N$146=$E$207)*($D$145:$N$145=$D270)*($C$147:$C$152=$B270))
) -
(
SUMIFS(AC$179:AC$189,$C$179:$C$189,$C270,$D$179:$D$189,$D270)*
SUMIFS(AC$193:AC$203,$C$193:$C$203,$C270,$D$193:$D$203,$D270)*
SUMPRODUCT($D$147:$N$152*($D$146:$N$146=$E$206)*($D$145:$N$145=$D270)*($C$147:$C$152=$B270))
)
)</f>
        <v>2886.2140661398289</v>
      </c>
      <c r="AD270" s="99" cm="1">
        <f t="array" ref="AD270">$A270 * $E$108 * (
(
SUMIFS(AD$179:AD$189,$C$179:$C$189,$C270,$D$179:$D$189,$D270)*
SUMIFS(AD$193:AD$203,$C$193:$C$203,$C270,$D$193:$D$203,$D270)*
SUMPRODUCT($D$147:$N$152*($D$146:$N$146=$E$207)*($D$145:$N$145=$D270)*($C$147:$C$152=$B270))
) -
(
SUMIFS(AD$179:AD$189,$C$179:$C$189,$C270,$D$179:$D$189,$D270)*
SUMIFS(AD$193:AD$203,$C$193:$C$203,$C270,$D$193:$D$203,$D270)*
SUMPRODUCT($D$147:$N$152*($D$146:$N$146=$E$206)*($D$145:$N$145=$D270)*($C$147:$C$152=$B270))
)
)</f>
        <v>2886.2140661398289</v>
      </c>
    </row>
    <row r="271" spans="1:30" x14ac:dyDescent="0.2">
      <c r="A271" s="15">
        <f>1</f>
        <v>1</v>
      </c>
      <c r="B271" s="6" t="s">
        <v>47</v>
      </c>
      <c r="C271" s="6" t="s">
        <v>36</v>
      </c>
      <c r="D271" s="6" t="s">
        <v>124</v>
      </c>
      <c r="E271" s="99" cm="1">
        <f t="array" ref="E271">$A271 * $E$108 * (
(
SUMIFS(E$179:E$189,$C$179:$C$189,$C271,$D$179:$D$189,$D271)*
SUMIFS(E$193:E$203,$C$193:$C$203,$C271,$D$193:$D$203,$D271)*
SUMPRODUCT($D$147:$N$152*($D$146:$N$146=$E$207)*($D$145:$N$145=$D271)*($C$147:$C$152=$B271))
) -
(
SUMIFS(E$179:E$189,$C$179:$C$189,$C271,$D$179:$D$189,$D271)*
SUMIFS(E$193:E$203,$C$193:$C$203,$C271,$D$193:$D$203,$D271)*
SUMPRODUCT($D$147:$N$152*($D$146:$N$146=$E$206)*($D$145:$N$145=$D271)*($C$147:$C$152=$B271))
)
)</f>
        <v>0</v>
      </c>
      <c r="F271" s="99" cm="1">
        <f t="array" ref="F271">$A271 * $E$108 * (
(
SUMIFS(F$179:F$189,$C$179:$C$189,$C271,$D$179:$D$189,$D271)*
SUMIFS(F$193:F$203,$C$193:$C$203,$C271,$D$193:$D$203,$D271)*
SUMPRODUCT($D$147:$N$152*($D$146:$N$146=$E$207)*($D$145:$N$145=$D271)*($C$147:$C$152=$B271))
) -
(
SUMIFS(F$179:F$189,$C$179:$C$189,$C271,$D$179:$D$189,$D271)*
SUMIFS(F$193:F$203,$C$193:$C$203,$C271,$D$193:$D$203,$D271)*
SUMPRODUCT($D$147:$N$152*($D$146:$N$146=$E$206)*($D$145:$N$145=$D271)*($C$147:$C$152=$B271))
)
)</f>
        <v>0</v>
      </c>
      <c r="G271" s="99" cm="1">
        <f t="array" ref="G271">$A271 * $E$108 * (
(
SUMIFS(G$179:G$189,$C$179:$C$189,$C271,$D$179:$D$189,$D271)*
SUMIFS(G$193:G$203,$C$193:$C$203,$C271,$D$193:$D$203,$D271)*
SUMPRODUCT($D$147:$N$152*($D$146:$N$146=$E$207)*($D$145:$N$145=$D271)*($C$147:$C$152=$B271))
) -
(
SUMIFS(G$179:G$189,$C$179:$C$189,$C271,$D$179:$D$189,$D271)*
SUMIFS(G$193:G$203,$C$193:$C$203,$C271,$D$193:$D$203,$D271)*
SUMPRODUCT($D$147:$N$152*($D$146:$N$146=$E$206)*($D$145:$N$145=$D271)*($C$147:$C$152=$B271))
)
)</f>
        <v>963.37714749645829</v>
      </c>
      <c r="H271" s="99" cm="1">
        <f t="array" ref="H271">$A271 * $E$108 * (
(
SUMIFS(H$179:H$189,$C$179:$C$189,$C271,$D$179:$D$189,$D271)*
SUMIFS(H$193:H$203,$C$193:$C$203,$C271,$D$193:$D$203,$D271)*
SUMPRODUCT($D$147:$N$152*($D$146:$N$146=$E$207)*($D$145:$N$145=$D271)*($C$147:$C$152=$B271))
) -
(
SUMIFS(H$179:H$189,$C$179:$C$189,$C271,$D$179:$D$189,$D271)*
SUMIFS(H$193:H$203,$C$193:$C$203,$C271,$D$193:$D$203,$D271)*
SUMPRODUCT($D$147:$N$152*($D$146:$N$146=$E$206)*($D$145:$N$145=$D271)*($C$147:$C$152=$B271))
)
)</f>
        <v>1926.7542949929166</v>
      </c>
      <c r="I271" s="99" cm="1">
        <f t="array" ref="I271">$A271 * $E$108 * (
(
SUMIFS(I$179:I$189,$C$179:$C$189,$C271,$D$179:$D$189,$D271)*
SUMIFS(I$193:I$203,$C$193:$C$203,$C271,$D$193:$D$203,$D271)*
SUMPRODUCT($D$147:$N$152*($D$146:$N$146=$E$207)*($D$145:$N$145=$D271)*($C$147:$C$152=$B271))
) -
(
SUMIFS(I$179:I$189,$C$179:$C$189,$C271,$D$179:$D$189,$D271)*
SUMIFS(I$193:I$203,$C$193:$C$203,$C271,$D$193:$D$203,$D271)*
SUMPRODUCT($D$147:$N$152*($D$146:$N$146=$E$206)*($D$145:$N$145=$D271)*($C$147:$C$152=$B271))
)
)</f>
        <v>2890.1314424893753</v>
      </c>
      <c r="J271" s="99" cm="1">
        <f t="array" ref="J271">$A271 * $E$108 * (
(
SUMIFS(J$179:J$189,$C$179:$C$189,$C271,$D$179:$D$189,$D271)*
SUMIFS(J$193:J$203,$C$193:$C$203,$C271,$D$193:$D$203,$D271)*
SUMPRODUCT($D$147:$N$152*($D$146:$N$146=$E$207)*($D$145:$N$145=$D271)*($C$147:$C$152=$B271))
) -
(
SUMIFS(J$179:J$189,$C$179:$C$189,$C271,$D$179:$D$189,$D271)*
SUMIFS(J$193:J$203,$C$193:$C$203,$C271,$D$193:$D$203,$D271)*
SUMPRODUCT($D$147:$N$152*($D$146:$N$146=$E$206)*($D$145:$N$145=$D271)*($C$147:$C$152=$B271))
)
)</f>
        <v>3853.5085899858332</v>
      </c>
      <c r="K271" s="99" cm="1">
        <f t="array" ref="K271">$A271 * $E$108 * (
(
SUMIFS(K$179:K$189,$C$179:$C$189,$C271,$D$179:$D$189,$D271)*
SUMIFS(K$193:K$203,$C$193:$C$203,$C271,$D$193:$D$203,$D271)*
SUMPRODUCT($D$147:$N$152*($D$146:$N$146=$E$207)*($D$145:$N$145=$D271)*($C$147:$C$152=$B271))
) -
(
SUMIFS(K$179:K$189,$C$179:$C$189,$C271,$D$179:$D$189,$D271)*
SUMIFS(K$193:K$203,$C$193:$C$203,$C271,$D$193:$D$203,$D271)*
SUMPRODUCT($D$147:$N$152*($D$146:$N$146=$E$206)*($D$145:$N$145=$D271)*($C$147:$C$152=$B271))
)
)</f>
        <v>4816.8857374822901</v>
      </c>
      <c r="L271" s="99" cm="1">
        <f t="array" ref="L271">$A271 * $E$108 * (
(
SUMIFS(L$179:L$189,$C$179:$C$189,$C271,$D$179:$D$189,$D271)*
SUMIFS(L$193:L$203,$C$193:$C$203,$C271,$D$193:$D$203,$D271)*
SUMPRODUCT($D$147:$N$152*($D$146:$N$146=$E$207)*($D$145:$N$145=$D271)*($C$147:$C$152=$B271))
) -
(
SUMIFS(L$179:L$189,$C$179:$C$189,$C271,$D$179:$D$189,$D271)*
SUMIFS(L$193:L$203,$C$193:$C$203,$C271,$D$193:$D$203,$D271)*
SUMPRODUCT($D$147:$N$152*($D$146:$N$146=$E$206)*($D$145:$N$145=$D271)*($C$147:$C$152=$B271))
)
)</f>
        <v>4816.8857374822901</v>
      </c>
      <c r="M271" s="99" cm="1">
        <f t="array" ref="M271">$A271 * $E$108 * (
(
SUMIFS(M$179:M$189,$C$179:$C$189,$C271,$D$179:$D$189,$D271)*
SUMIFS(M$193:M$203,$C$193:$C$203,$C271,$D$193:$D$203,$D271)*
SUMPRODUCT($D$147:$N$152*($D$146:$N$146=$E$207)*($D$145:$N$145=$D271)*($C$147:$C$152=$B271))
) -
(
SUMIFS(M$179:M$189,$C$179:$C$189,$C271,$D$179:$D$189,$D271)*
SUMIFS(M$193:M$203,$C$193:$C$203,$C271,$D$193:$D$203,$D271)*
SUMPRODUCT($D$147:$N$152*($D$146:$N$146=$E$206)*($D$145:$N$145=$D271)*($C$147:$C$152=$B271))
)
)</f>
        <v>4816.8857374822901</v>
      </c>
      <c r="N271" s="99" cm="1">
        <f t="array" ref="N271">$A271 * $E$108 * (
(
SUMIFS(N$179:N$189,$C$179:$C$189,$C271,$D$179:$D$189,$D271)*
SUMIFS(N$193:N$203,$C$193:$C$203,$C271,$D$193:$D$203,$D271)*
SUMPRODUCT($D$147:$N$152*($D$146:$N$146=$E$207)*($D$145:$N$145=$D271)*($C$147:$C$152=$B271))
) -
(
SUMIFS(N$179:N$189,$C$179:$C$189,$C271,$D$179:$D$189,$D271)*
SUMIFS(N$193:N$203,$C$193:$C$203,$C271,$D$193:$D$203,$D271)*
SUMPRODUCT($D$147:$N$152*($D$146:$N$146=$E$206)*($D$145:$N$145=$D271)*($C$147:$C$152=$B271))
)
)</f>
        <v>4816.8857374822901</v>
      </c>
      <c r="O271" s="99" cm="1">
        <f t="array" ref="O271">$A271 * $E$108 * (
(
SUMIFS(O$179:O$189,$C$179:$C$189,$C271,$D$179:$D$189,$D271)*
SUMIFS(O$193:O$203,$C$193:$C$203,$C271,$D$193:$D$203,$D271)*
SUMPRODUCT($D$147:$N$152*($D$146:$N$146=$E$207)*($D$145:$N$145=$D271)*($C$147:$C$152=$B271))
) -
(
SUMIFS(O$179:O$189,$C$179:$C$189,$C271,$D$179:$D$189,$D271)*
SUMIFS(O$193:O$203,$C$193:$C$203,$C271,$D$193:$D$203,$D271)*
SUMPRODUCT($D$147:$N$152*($D$146:$N$146=$E$206)*($D$145:$N$145=$D271)*($C$147:$C$152=$B271))
)
)</f>
        <v>4816.8857374822901</v>
      </c>
      <c r="P271" s="99" cm="1">
        <f t="array" ref="P271">$A271 * $E$108 * (
(
SUMIFS(P$179:P$189,$C$179:$C$189,$C271,$D$179:$D$189,$D271)*
SUMIFS(P$193:P$203,$C$193:$C$203,$C271,$D$193:$D$203,$D271)*
SUMPRODUCT($D$147:$N$152*($D$146:$N$146=$E$207)*($D$145:$N$145=$D271)*($C$147:$C$152=$B271))
) -
(
SUMIFS(P$179:P$189,$C$179:$C$189,$C271,$D$179:$D$189,$D271)*
SUMIFS(P$193:P$203,$C$193:$C$203,$C271,$D$193:$D$203,$D271)*
SUMPRODUCT($D$147:$N$152*($D$146:$N$146=$E$206)*($D$145:$N$145=$D271)*($C$147:$C$152=$B271))
)
)</f>
        <v>4816.8857374822901</v>
      </c>
      <c r="Q271" s="99" cm="1">
        <f t="array" ref="Q271">$A271 * $E$108 * (
(
SUMIFS(Q$179:Q$189,$C$179:$C$189,$C271,$D$179:$D$189,$D271)*
SUMIFS(Q$193:Q$203,$C$193:$C$203,$C271,$D$193:$D$203,$D271)*
SUMPRODUCT($D$147:$N$152*($D$146:$N$146=$E$207)*($D$145:$N$145=$D271)*($C$147:$C$152=$B271))
) -
(
SUMIFS(Q$179:Q$189,$C$179:$C$189,$C271,$D$179:$D$189,$D271)*
SUMIFS(Q$193:Q$203,$C$193:$C$203,$C271,$D$193:$D$203,$D271)*
SUMPRODUCT($D$147:$N$152*($D$146:$N$146=$E$206)*($D$145:$N$145=$D271)*($C$147:$C$152=$B271))
)
)</f>
        <v>4816.8857374822901</v>
      </c>
      <c r="R271" s="99" cm="1">
        <f t="array" ref="R271">$A271 * $E$108 * (
(
SUMIFS(R$179:R$189,$C$179:$C$189,$C271,$D$179:$D$189,$D271)*
SUMIFS(R$193:R$203,$C$193:$C$203,$C271,$D$193:$D$203,$D271)*
SUMPRODUCT($D$147:$N$152*($D$146:$N$146=$E$207)*($D$145:$N$145=$D271)*($C$147:$C$152=$B271))
) -
(
SUMIFS(R$179:R$189,$C$179:$C$189,$C271,$D$179:$D$189,$D271)*
SUMIFS(R$193:R$203,$C$193:$C$203,$C271,$D$193:$D$203,$D271)*
SUMPRODUCT($D$147:$N$152*($D$146:$N$146=$E$206)*($D$145:$N$145=$D271)*($C$147:$C$152=$B271))
)
)</f>
        <v>4816.8857374822901</v>
      </c>
      <c r="S271" s="99" cm="1">
        <f t="array" ref="S271">$A271 * $E$108 * (
(
SUMIFS(S$179:S$189,$C$179:$C$189,$C271,$D$179:$D$189,$D271)*
SUMIFS(S$193:S$203,$C$193:$C$203,$C271,$D$193:$D$203,$D271)*
SUMPRODUCT($D$147:$N$152*($D$146:$N$146=$E$207)*($D$145:$N$145=$D271)*($C$147:$C$152=$B271))
) -
(
SUMIFS(S$179:S$189,$C$179:$C$189,$C271,$D$179:$D$189,$D271)*
SUMIFS(S$193:S$203,$C$193:$C$203,$C271,$D$193:$D$203,$D271)*
SUMPRODUCT($D$147:$N$152*($D$146:$N$146=$E$206)*($D$145:$N$145=$D271)*($C$147:$C$152=$B271))
)
)</f>
        <v>4816.8857374822901</v>
      </c>
      <c r="T271" s="99" cm="1">
        <f t="array" ref="T271">$A271 * $E$108 * (
(
SUMIFS(T$179:T$189,$C$179:$C$189,$C271,$D$179:$D$189,$D271)*
SUMIFS(T$193:T$203,$C$193:$C$203,$C271,$D$193:$D$203,$D271)*
SUMPRODUCT($D$147:$N$152*($D$146:$N$146=$E$207)*($D$145:$N$145=$D271)*($C$147:$C$152=$B271))
) -
(
SUMIFS(T$179:T$189,$C$179:$C$189,$C271,$D$179:$D$189,$D271)*
SUMIFS(T$193:T$203,$C$193:$C$203,$C271,$D$193:$D$203,$D271)*
SUMPRODUCT($D$147:$N$152*($D$146:$N$146=$E$206)*($D$145:$N$145=$D271)*($C$147:$C$152=$B271))
)
)</f>
        <v>4816.8857374822901</v>
      </c>
      <c r="U271" s="99" cm="1">
        <f t="array" ref="U271">$A271 * $E$108 * (
(
SUMIFS(U$179:U$189,$C$179:$C$189,$C271,$D$179:$D$189,$D271)*
SUMIFS(U$193:U$203,$C$193:$C$203,$C271,$D$193:$D$203,$D271)*
SUMPRODUCT($D$147:$N$152*($D$146:$N$146=$E$207)*($D$145:$N$145=$D271)*($C$147:$C$152=$B271))
) -
(
SUMIFS(U$179:U$189,$C$179:$C$189,$C271,$D$179:$D$189,$D271)*
SUMIFS(U$193:U$203,$C$193:$C$203,$C271,$D$193:$D$203,$D271)*
SUMPRODUCT($D$147:$N$152*($D$146:$N$146=$E$206)*($D$145:$N$145=$D271)*($C$147:$C$152=$B271))
)
)</f>
        <v>4816.8857374822901</v>
      </c>
      <c r="V271" s="99" cm="1">
        <f t="array" ref="V271">$A271 * $E$108 * (
(
SUMIFS(V$179:V$189,$C$179:$C$189,$C271,$D$179:$D$189,$D271)*
SUMIFS(V$193:V$203,$C$193:$C$203,$C271,$D$193:$D$203,$D271)*
SUMPRODUCT($D$147:$N$152*($D$146:$N$146=$E$207)*($D$145:$N$145=$D271)*($C$147:$C$152=$B271))
) -
(
SUMIFS(V$179:V$189,$C$179:$C$189,$C271,$D$179:$D$189,$D271)*
SUMIFS(V$193:V$203,$C$193:$C$203,$C271,$D$193:$D$203,$D271)*
SUMPRODUCT($D$147:$N$152*($D$146:$N$146=$E$206)*($D$145:$N$145=$D271)*($C$147:$C$152=$B271))
)
)</f>
        <v>4816.8857374822901</v>
      </c>
      <c r="W271" s="99" cm="1">
        <f t="array" ref="W271">$A271 * $E$108 * (
(
SUMIFS(W$179:W$189,$C$179:$C$189,$C271,$D$179:$D$189,$D271)*
SUMIFS(W$193:W$203,$C$193:$C$203,$C271,$D$193:$D$203,$D271)*
SUMPRODUCT($D$147:$N$152*($D$146:$N$146=$E$207)*($D$145:$N$145=$D271)*($C$147:$C$152=$B271))
) -
(
SUMIFS(W$179:W$189,$C$179:$C$189,$C271,$D$179:$D$189,$D271)*
SUMIFS(W$193:W$203,$C$193:$C$203,$C271,$D$193:$D$203,$D271)*
SUMPRODUCT($D$147:$N$152*($D$146:$N$146=$E$206)*($D$145:$N$145=$D271)*($C$147:$C$152=$B271))
)
)</f>
        <v>4816.8857374822901</v>
      </c>
      <c r="X271" s="99" cm="1">
        <f t="array" ref="X271">$A271 * $E$108 * (
(
SUMIFS(X$179:X$189,$C$179:$C$189,$C271,$D$179:$D$189,$D271)*
SUMIFS(X$193:X$203,$C$193:$C$203,$C271,$D$193:$D$203,$D271)*
SUMPRODUCT($D$147:$N$152*($D$146:$N$146=$E$207)*($D$145:$N$145=$D271)*($C$147:$C$152=$B271))
) -
(
SUMIFS(X$179:X$189,$C$179:$C$189,$C271,$D$179:$D$189,$D271)*
SUMIFS(X$193:X$203,$C$193:$C$203,$C271,$D$193:$D$203,$D271)*
SUMPRODUCT($D$147:$N$152*($D$146:$N$146=$E$206)*($D$145:$N$145=$D271)*($C$147:$C$152=$B271))
)
)</f>
        <v>4816.8857374822901</v>
      </c>
      <c r="Y271" s="99" cm="1">
        <f t="array" ref="Y271">$A271 * $E$108 * (
(
SUMIFS(Y$179:Y$189,$C$179:$C$189,$C271,$D$179:$D$189,$D271)*
SUMIFS(Y$193:Y$203,$C$193:$C$203,$C271,$D$193:$D$203,$D271)*
SUMPRODUCT($D$147:$N$152*($D$146:$N$146=$E$207)*($D$145:$N$145=$D271)*($C$147:$C$152=$B271))
) -
(
SUMIFS(Y$179:Y$189,$C$179:$C$189,$C271,$D$179:$D$189,$D271)*
SUMIFS(Y$193:Y$203,$C$193:$C$203,$C271,$D$193:$D$203,$D271)*
SUMPRODUCT($D$147:$N$152*($D$146:$N$146=$E$206)*($D$145:$N$145=$D271)*($C$147:$C$152=$B271))
)
)</f>
        <v>4816.8857374822901</v>
      </c>
      <c r="Z271" s="99" cm="1">
        <f t="array" ref="Z271">$A271 * $E$108 * (
(
SUMIFS(Z$179:Z$189,$C$179:$C$189,$C271,$D$179:$D$189,$D271)*
SUMIFS(Z$193:Z$203,$C$193:$C$203,$C271,$D$193:$D$203,$D271)*
SUMPRODUCT($D$147:$N$152*($D$146:$N$146=$E$207)*($D$145:$N$145=$D271)*($C$147:$C$152=$B271))
) -
(
SUMIFS(Z$179:Z$189,$C$179:$C$189,$C271,$D$179:$D$189,$D271)*
SUMIFS(Z$193:Z$203,$C$193:$C$203,$C271,$D$193:$D$203,$D271)*
SUMPRODUCT($D$147:$N$152*($D$146:$N$146=$E$206)*($D$145:$N$145=$D271)*($C$147:$C$152=$B271))
)
)</f>
        <v>4816.8857374822901</v>
      </c>
      <c r="AA271" s="99" cm="1">
        <f t="array" ref="AA271">$A271 * $E$108 * (
(
SUMIFS(AA$179:AA$189,$C$179:$C$189,$C271,$D$179:$D$189,$D271)*
SUMIFS(AA$193:AA$203,$C$193:$C$203,$C271,$D$193:$D$203,$D271)*
SUMPRODUCT($D$147:$N$152*($D$146:$N$146=$E$207)*($D$145:$N$145=$D271)*($C$147:$C$152=$B271))
) -
(
SUMIFS(AA$179:AA$189,$C$179:$C$189,$C271,$D$179:$D$189,$D271)*
SUMIFS(AA$193:AA$203,$C$193:$C$203,$C271,$D$193:$D$203,$D271)*
SUMPRODUCT($D$147:$N$152*($D$146:$N$146=$E$206)*($D$145:$N$145=$D271)*($C$147:$C$152=$B271))
)
)</f>
        <v>4816.8857374822901</v>
      </c>
      <c r="AB271" s="99" cm="1">
        <f t="array" ref="AB271">$A271 * $E$108 * (
(
SUMIFS(AB$179:AB$189,$C$179:$C$189,$C271,$D$179:$D$189,$D271)*
SUMIFS(AB$193:AB$203,$C$193:$C$203,$C271,$D$193:$D$203,$D271)*
SUMPRODUCT($D$147:$N$152*($D$146:$N$146=$E$207)*($D$145:$N$145=$D271)*($C$147:$C$152=$B271))
) -
(
SUMIFS(AB$179:AB$189,$C$179:$C$189,$C271,$D$179:$D$189,$D271)*
SUMIFS(AB$193:AB$203,$C$193:$C$203,$C271,$D$193:$D$203,$D271)*
SUMPRODUCT($D$147:$N$152*($D$146:$N$146=$E$206)*($D$145:$N$145=$D271)*($C$147:$C$152=$B271))
)
)</f>
        <v>4816.8857374822901</v>
      </c>
      <c r="AC271" s="99" cm="1">
        <f t="array" ref="AC271">$A271 * $E$108 * (
(
SUMIFS(AC$179:AC$189,$C$179:$C$189,$C271,$D$179:$D$189,$D271)*
SUMIFS(AC$193:AC$203,$C$193:$C$203,$C271,$D$193:$D$203,$D271)*
SUMPRODUCT($D$147:$N$152*($D$146:$N$146=$E$207)*($D$145:$N$145=$D271)*($C$147:$C$152=$B271))
) -
(
SUMIFS(AC$179:AC$189,$C$179:$C$189,$C271,$D$179:$D$189,$D271)*
SUMIFS(AC$193:AC$203,$C$193:$C$203,$C271,$D$193:$D$203,$D271)*
SUMPRODUCT($D$147:$N$152*($D$146:$N$146=$E$206)*($D$145:$N$145=$D271)*($C$147:$C$152=$B271))
)
)</f>
        <v>4816.8857374822901</v>
      </c>
      <c r="AD271" s="99" cm="1">
        <f t="array" ref="AD271">$A271 * $E$108 * (
(
SUMIFS(AD$179:AD$189,$C$179:$C$189,$C271,$D$179:$D$189,$D271)*
SUMIFS(AD$193:AD$203,$C$193:$C$203,$C271,$D$193:$D$203,$D271)*
SUMPRODUCT($D$147:$N$152*($D$146:$N$146=$E$207)*($D$145:$N$145=$D271)*($C$147:$C$152=$B271))
) -
(
SUMIFS(AD$179:AD$189,$C$179:$C$189,$C271,$D$179:$D$189,$D271)*
SUMIFS(AD$193:AD$203,$C$193:$C$203,$C271,$D$193:$D$203,$D271)*
SUMPRODUCT($D$147:$N$152*($D$146:$N$146=$E$206)*($D$145:$N$145=$D271)*($C$147:$C$152=$B271))
)
)</f>
        <v>4816.8857374822901</v>
      </c>
    </row>
    <row r="272" spans="1:30" x14ac:dyDescent="0.2">
      <c r="A272" s="15">
        <f>1</f>
        <v>1</v>
      </c>
      <c r="B272" s="6" t="s">
        <v>48</v>
      </c>
      <c r="C272" s="6" t="s">
        <v>36</v>
      </c>
      <c r="D272" s="6" t="s">
        <v>124</v>
      </c>
      <c r="E272" s="99" cm="1">
        <f t="array" ref="E272">$A272 * $E$108 * (
(
SUMIFS(E$179:E$189,$C$179:$C$189,$C272,$D$179:$D$189,$D272)*
SUMIFS(E$193:E$203,$C$193:$C$203,$C272,$D$193:$D$203,$D272)*
SUMPRODUCT($D$147:$N$152*($D$146:$N$146=$E$207)*($D$145:$N$145=$D272)*($C$147:$C$152=$B272))
) -
(
SUMIFS(E$179:E$189,$C$179:$C$189,$C272,$D$179:$D$189,$D272)*
SUMIFS(E$193:E$203,$C$193:$C$203,$C272,$D$193:$D$203,$D272)*
SUMPRODUCT($D$147:$N$152*($D$146:$N$146=$E$206)*($D$145:$N$145=$D272)*($C$147:$C$152=$B272))
)
)</f>
        <v>0</v>
      </c>
      <c r="F272" s="99" cm="1">
        <f t="array" ref="F272">$A272 * $E$108 * (
(
SUMIFS(F$179:F$189,$C$179:$C$189,$C272,$D$179:$D$189,$D272)*
SUMIFS(F$193:F$203,$C$193:$C$203,$C272,$D$193:$D$203,$D272)*
SUMPRODUCT($D$147:$N$152*($D$146:$N$146=$E$207)*($D$145:$N$145=$D272)*($C$147:$C$152=$B272))
) -
(
SUMIFS(F$179:F$189,$C$179:$C$189,$C272,$D$179:$D$189,$D272)*
SUMIFS(F$193:F$203,$C$193:$C$203,$C272,$D$193:$D$203,$D272)*
SUMPRODUCT($D$147:$N$152*($D$146:$N$146=$E$206)*($D$145:$N$145=$D272)*($C$147:$C$152=$B272))
)
)</f>
        <v>0</v>
      </c>
      <c r="G272" s="99" cm="1">
        <f t="array" ref="G272">$A272 * $E$108 * (
(
SUMIFS(G$179:G$189,$C$179:$C$189,$C272,$D$179:$D$189,$D272)*
SUMIFS(G$193:G$203,$C$193:$C$203,$C272,$D$193:$D$203,$D272)*
SUMPRODUCT($D$147:$N$152*($D$146:$N$146=$E$207)*($D$145:$N$145=$D272)*($C$147:$C$152=$B272))
) -
(
SUMIFS(G$179:G$189,$C$179:$C$189,$C272,$D$179:$D$189,$D272)*
SUMIFS(G$193:G$203,$C$193:$C$203,$C272,$D$193:$D$203,$D272)*
SUMPRODUCT($D$147:$N$152*($D$146:$N$146=$E$206)*($D$145:$N$145=$D272)*($C$147:$C$152=$B272))
)
)</f>
        <v>8.9372321917332869</v>
      </c>
      <c r="H272" s="99" cm="1">
        <f t="array" ref="H272">$A272 * $E$108 * (
(
SUMIFS(H$179:H$189,$C$179:$C$189,$C272,$D$179:$D$189,$D272)*
SUMIFS(H$193:H$203,$C$193:$C$203,$C272,$D$193:$D$203,$D272)*
SUMPRODUCT($D$147:$N$152*($D$146:$N$146=$E$207)*($D$145:$N$145=$D272)*($C$147:$C$152=$B272))
) -
(
SUMIFS(H$179:H$189,$C$179:$C$189,$C272,$D$179:$D$189,$D272)*
SUMIFS(H$193:H$203,$C$193:$C$203,$C272,$D$193:$D$203,$D272)*
SUMPRODUCT($D$147:$N$152*($D$146:$N$146=$E$206)*($D$145:$N$145=$D272)*($C$147:$C$152=$B272))
)
)</f>
        <v>17.874464383466574</v>
      </c>
      <c r="I272" s="99" cm="1">
        <f t="array" ref="I272">$A272 * $E$108 * (
(
SUMIFS(I$179:I$189,$C$179:$C$189,$C272,$D$179:$D$189,$D272)*
SUMIFS(I$193:I$203,$C$193:$C$203,$C272,$D$193:$D$203,$D272)*
SUMPRODUCT($D$147:$N$152*($D$146:$N$146=$E$207)*($D$145:$N$145=$D272)*($C$147:$C$152=$B272))
) -
(
SUMIFS(I$179:I$189,$C$179:$C$189,$C272,$D$179:$D$189,$D272)*
SUMIFS(I$193:I$203,$C$193:$C$203,$C272,$D$193:$D$203,$D272)*
SUMPRODUCT($D$147:$N$152*($D$146:$N$146=$E$206)*($D$145:$N$145=$D272)*($C$147:$C$152=$B272))
)
)</f>
        <v>26.811696575199868</v>
      </c>
      <c r="J272" s="99" cm="1">
        <f t="array" ref="J272">$A272 * $E$108 * (
(
SUMIFS(J$179:J$189,$C$179:$C$189,$C272,$D$179:$D$189,$D272)*
SUMIFS(J$193:J$203,$C$193:$C$203,$C272,$D$193:$D$203,$D272)*
SUMPRODUCT($D$147:$N$152*($D$146:$N$146=$E$207)*($D$145:$N$145=$D272)*($C$147:$C$152=$B272))
) -
(
SUMIFS(J$179:J$189,$C$179:$C$189,$C272,$D$179:$D$189,$D272)*
SUMIFS(J$193:J$203,$C$193:$C$203,$C272,$D$193:$D$203,$D272)*
SUMPRODUCT($D$147:$N$152*($D$146:$N$146=$E$206)*($D$145:$N$145=$D272)*($C$147:$C$152=$B272))
)
)</f>
        <v>35.748928766933147</v>
      </c>
      <c r="K272" s="99" cm="1">
        <f t="array" ref="K272">$A272 * $E$108 * (
(
SUMIFS(K$179:K$189,$C$179:$C$189,$C272,$D$179:$D$189,$D272)*
SUMIFS(K$193:K$203,$C$193:$C$203,$C272,$D$193:$D$203,$D272)*
SUMPRODUCT($D$147:$N$152*($D$146:$N$146=$E$207)*($D$145:$N$145=$D272)*($C$147:$C$152=$B272))
) -
(
SUMIFS(K$179:K$189,$C$179:$C$189,$C272,$D$179:$D$189,$D272)*
SUMIFS(K$193:K$203,$C$193:$C$203,$C272,$D$193:$D$203,$D272)*
SUMPRODUCT($D$147:$N$152*($D$146:$N$146=$E$206)*($D$145:$N$145=$D272)*($C$147:$C$152=$B272))
)
)</f>
        <v>44.686160958666427</v>
      </c>
      <c r="L272" s="99" cm="1">
        <f t="array" ref="L272">$A272 * $E$108 * (
(
SUMIFS(L$179:L$189,$C$179:$C$189,$C272,$D$179:$D$189,$D272)*
SUMIFS(L$193:L$203,$C$193:$C$203,$C272,$D$193:$D$203,$D272)*
SUMPRODUCT($D$147:$N$152*($D$146:$N$146=$E$207)*($D$145:$N$145=$D272)*($C$147:$C$152=$B272))
) -
(
SUMIFS(L$179:L$189,$C$179:$C$189,$C272,$D$179:$D$189,$D272)*
SUMIFS(L$193:L$203,$C$193:$C$203,$C272,$D$193:$D$203,$D272)*
SUMPRODUCT($D$147:$N$152*($D$146:$N$146=$E$206)*($D$145:$N$145=$D272)*($C$147:$C$152=$B272))
)
)</f>
        <v>44.686160958666427</v>
      </c>
      <c r="M272" s="99" cm="1">
        <f t="array" ref="M272">$A272 * $E$108 * (
(
SUMIFS(M$179:M$189,$C$179:$C$189,$C272,$D$179:$D$189,$D272)*
SUMIFS(M$193:M$203,$C$193:$C$203,$C272,$D$193:$D$203,$D272)*
SUMPRODUCT($D$147:$N$152*($D$146:$N$146=$E$207)*($D$145:$N$145=$D272)*($C$147:$C$152=$B272))
) -
(
SUMIFS(M$179:M$189,$C$179:$C$189,$C272,$D$179:$D$189,$D272)*
SUMIFS(M$193:M$203,$C$193:$C$203,$C272,$D$193:$D$203,$D272)*
SUMPRODUCT($D$147:$N$152*($D$146:$N$146=$E$206)*($D$145:$N$145=$D272)*($C$147:$C$152=$B272))
)
)</f>
        <v>44.686160958666427</v>
      </c>
      <c r="N272" s="99" cm="1">
        <f t="array" ref="N272">$A272 * $E$108 * (
(
SUMIFS(N$179:N$189,$C$179:$C$189,$C272,$D$179:$D$189,$D272)*
SUMIFS(N$193:N$203,$C$193:$C$203,$C272,$D$193:$D$203,$D272)*
SUMPRODUCT($D$147:$N$152*($D$146:$N$146=$E$207)*($D$145:$N$145=$D272)*($C$147:$C$152=$B272))
) -
(
SUMIFS(N$179:N$189,$C$179:$C$189,$C272,$D$179:$D$189,$D272)*
SUMIFS(N$193:N$203,$C$193:$C$203,$C272,$D$193:$D$203,$D272)*
SUMPRODUCT($D$147:$N$152*($D$146:$N$146=$E$206)*($D$145:$N$145=$D272)*($C$147:$C$152=$B272))
)
)</f>
        <v>44.686160958666427</v>
      </c>
      <c r="O272" s="99" cm="1">
        <f t="array" ref="O272">$A272 * $E$108 * (
(
SUMIFS(O$179:O$189,$C$179:$C$189,$C272,$D$179:$D$189,$D272)*
SUMIFS(O$193:O$203,$C$193:$C$203,$C272,$D$193:$D$203,$D272)*
SUMPRODUCT($D$147:$N$152*($D$146:$N$146=$E$207)*($D$145:$N$145=$D272)*($C$147:$C$152=$B272))
) -
(
SUMIFS(O$179:O$189,$C$179:$C$189,$C272,$D$179:$D$189,$D272)*
SUMIFS(O$193:O$203,$C$193:$C$203,$C272,$D$193:$D$203,$D272)*
SUMPRODUCT($D$147:$N$152*($D$146:$N$146=$E$206)*($D$145:$N$145=$D272)*($C$147:$C$152=$B272))
)
)</f>
        <v>44.686160958666427</v>
      </c>
      <c r="P272" s="99" cm="1">
        <f t="array" ref="P272">$A272 * $E$108 * (
(
SUMIFS(P$179:P$189,$C$179:$C$189,$C272,$D$179:$D$189,$D272)*
SUMIFS(P$193:P$203,$C$193:$C$203,$C272,$D$193:$D$203,$D272)*
SUMPRODUCT($D$147:$N$152*($D$146:$N$146=$E$207)*($D$145:$N$145=$D272)*($C$147:$C$152=$B272))
) -
(
SUMIFS(P$179:P$189,$C$179:$C$189,$C272,$D$179:$D$189,$D272)*
SUMIFS(P$193:P$203,$C$193:$C$203,$C272,$D$193:$D$203,$D272)*
SUMPRODUCT($D$147:$N$152*($D$146:$N$146=$E$206)*($D$145:$N$145=$D272)*($C$147:$C$152=$B272))
)
)</f>
        <v>44.686160958666427</v>
      </c>
      <c r="Q272" s="99" cm="1">
        <f t="array" ref="Q272">$A272 * $E$108 * (
(
SUMIFS(Q$179:Q$189,$C$179:$C$189,$C272,$D$179:$D$189,$D272)*
SUMIFS(Q$193:Q$203,$C$193:$C$203,$C272,$D$193:$D$203,$D272)*
SUMPRODUCT($D$147:$N$152*($D$146:$N$146=$E$207)*($D$145:$N$145=$D272)*($C$147:$C$152=$B272))
) -
(
SUMIFS(Q$179:Q$189,$C$179:$C$189,$C272,$D$179:$D$189,$D272)*
SUMIFS(Q$193:Q$203,$C$193:$C$203,$C272,$D$193:$D$203,$D272)*
SUMPRODUCT($D$147:$N$152*($D$146:$N$146=$E$206)*($D$145:$N$145=$D272)*($C$147:$C$152=$B272))
)
)</f>
        <v>44.686160958666427</v>
      </c>
      <c r="R272" s="99" cm="1">
        <f t="array" ref="R272">$A272 * $E$108 * (
(
SUMIFS(R$179:R$189,$C$179:$C$189,$C272,$D$179:$D$189,$D272)*
SUMIFS(R$193:R$203,$C$193:$C$203,$C272,$D$193:$D$203,$D272)*
SUMPRODUCT($D$147:$N$152*($D$146:$N$146=$E$207)*($D$145:$N$145=$D272)*($C$147:$C$152=$B272))
) -
(
SUMIFS(R$179:R$189,$C$179:$C$189,$C272,$D$179:$D$189,$D272)*
SUMIFS(R$193:R$203,$C$193:$C$203,$C272,$D$193:$D$203,$D272)*
SUMPRODUCT($D$147:$N$152*($D$146:$N$146=$E$206)*($D$145:$N$145=$D272)*($C$147:$C$152=$B272))
)
)</f>
        <v>44.686160958666427</v>
      </c>
      <c r="S272" s="99" cm="1">
        <f t="array" ref="S272">$A272 * $E$108 * (
(
SUMIFS(S$179:S$189,$C$179:$C$189,$C272,$D$179:$D$189,$D272)*
SUMIFS(S$193:S$203,$C$193:$C$203,$C272,$D$193:$D$203,$D272)*
SUMPRODUCT($D$147:$N$152*($D$146:$N$146=$E$207)*($D$145:$N$145=$D272)*($C$147:$C$152=$B272))
) -
(
SUMIFS(S$179:S$189,$C$179:$C$189,$C272,$D$179:$D$189,$D272)*
SUMIFS(S$193:S$203,$C$193:$C$203,$C272,$D$193:$D$203,$D272)*
SUMPRODUCT($D$147:$N$152*($D$146:$N$146=$E$206)*($D$145:$N$145=$D272)*($C$147:$C$152=$B272))
)
)</f>
        <v>44.686160958666427</v>
      </c>
      <c r="T272" s="99" cm="1">
        <f t="array" ref="T272">$A272 * $E$108 * (
(
SUMIFS(T$179:T$189,$C$179:$C$189,$C272,$D$179:$D$189,$D272)*
SUMIFS(T$193:T$203,$C$193:$C$203,$C272,$D$193:$D$203,$D272)*
SUMPRODUCT($D$147:$N$152*($D$146:$N$146=$E$207)*($D$145:$N$145=$D272)*($C$147:$C$152=$B272))
) -
(
SUMIFS(T$179:T$189,$C$179:$C$189,$C272,$D$179:$D$189,$D272)*
SUMIFS(T$193:T$203,$C$193:$C$203,$C272,$D$193:$D$203,$D272)*
SUMPRODUCT($D$147:$N$152*($D$146:$N$146=$E$206)*($D$145:$N$145=$D272)*($C$147:$C$152=$B272))
)
)</f>
        <v>44.686160958666427</v>
      </c>
      <c r="U272" s="99" cm="1">
        <f t="array" ref="U272">$A272 * $E$108 * (
(
SUMIFS(U$179:U$189,$C$179:$C$189,$C272,$D$179:$D$189,$D272)*
SUMIFS(U$193:U$203,$C$193:$C$203,$C272,$D$193:$D$203,$D272)*
SUMPRODUCT($D$147:$N$152*($D$146:$N$146=$E$207)*($D$145:$N$145=$D272)*($C$147:$C$152=$B272))
) -
(
SUMIFS(U$179:U$189,$C$179:$C$189,$C272,$D$179:$D$189,$D272)*
SUMIFS(U$193:U$203,$C$193:$C$203,$C272,$D$193:$D$203,$D272)*
SUMPRODUCT($D$147:$N$152*($D$146:$N$146=$E$206)*($D$145:$N$145=$D272)*($C$147:$C$152=$B272))
)
)</f>
        <v>44.686160958666427</v>
      </c>
      <c r="V272" s="99" cm="1">
        <f t="array" ref="V272">$A272 * $E$108 * (
(
SUMIFS(V$179:V$189,$C$179:$C$189,$C272,$D$179:$D$189,$D272)*
SUMIFS(V$193:V$203,$C$193:$C$203,$C272,$D$193:$D$203,$D272)*
SUMPRODUCT($D$147:$N$152*($D$146:$N$146=$E$207)*($D$145:$N$145=$D272)*($C$147:$C$152=$B272))
) -
(
SUMIFS(V$179:V$189,$C$179:$C$189,$C272,$D$179:$D$189,$D272)*
SUMIFS(V$193:V$203,$C$193:$C$203,$C272,$D$193:$D$203,$D272)*
SUMPRODUCT($D$147:$N$152*($D$146:$N$146=$E$206)*($D$145:$N$145=$D272)*($C$147:$C$152=$B272))
)
)</f>
        <v>44.686160958666427</v>
      </c>
      <c r="W272" s="99" cm="1">
        <f t="array" ref="W272">$A272 * $E$108 * (
(
SUMIFS(W$179:W$189,$C$179:$C$189,$C272,$D$179:$D$189,$D272)*
SUMIFS(W$193:W$203,$C$193:$C$203,$C272,$D$193:$D$203,$D272)*
SUMPRODUCT($D$147:$N$152*($D$146:$N$146=$E$207)*($D$145:$N$145=$D272)*($C$147:$C$152=$B272))
) -
(
SUMIFS(W$179:W$189,$C$179:$C$189,$C272,$D$179:$D$189,$D272)*
SUMIFS(W$193:W$203,$C$193:$C$203,$C272,$D$193:$D$203,$D272)*
SUMPRODUCT($D$147:$N$152*($D$146:$N$146=$E$206)*($D$145:$N$145=$D272)*($C$147:$C$152=$B272))
)
)</f>
        <v>44.686160958666427</v>
      </c>
      <c r="X272" s="99" cm="1">
        <f t="array" ref="X272">$A272 * $E$108 * (
(
SUMIFS(X$179:X$189,$C$179:$C$189,$C272,$D$179:$D$189,$D272)*
SUMIFS(X$193:X$203,$C$193:$C$203,$C272,$D$193:$D$203,$D272)*
SUMPRODUCT($D$147:$N$152*($D$146:$N$146=$E$207)*($D$145:$N$145=$D272)*($C$147:$C$152=$B272))
) -
(
SUMIFS(X$179:X$189,$C$179:$C$189,$C272,$D$179:$D$189,$D272)*
SUMIFS(X$193:X$203,$C$193:$C$203,$C272,$D$193:$D$203,$D272)*
SUMPRODUCT($D$147:$N$152*($D$146:$N$146=$E$206)*($D$145:$N$145=$D272)*($C$147:$C$152=$B272))
)
)</f>
        <v>44.686160958666427</v>
      </c>
      <c r="Y272" s="99" cm="1">
        <f t="array" ref="Y272">$A272 * $E$108 * (
(
SUMIFS(Y$179:Y$189,$C$179:$C$189,$C272,$D$179:$D$189,$D272)*
SUMIFS(Y$193:Y$203,$C$193:$C$203,$C272,$D$193:$D$203,$D272)*
SUMPRODUCT($D$147:$N$152*($D$146:$N$146=$E$207)*($D$145:$N$145=$D272)*($C$147:$C$152=$B272))
) -
(
SUMIFS(Y$179:Y$189,$C$179:$C$189,$C272,$D$179:$D$189,$D272)*
SUMIFS(Y$193:Y$203,$C$193:$C$203,$C272,$D$193:$D$203,$D272)*
SUMPRODUCT($D$147:$N$152*($D$146:$N$146=$E$206)*($D$145:$N$145=$D272)*($C$147:$C$152=$B272))
)
)</f>
        <v>44.686160958666427</v>
      </c>
      <c r="Z272" s="99" cm="1">
        <f t="array" ref="Z272">$A272 * $E$108 * (
(
SUMIFS(Z$179:Z$189,$C$179:$C$189,$C272,$D$179:$D$189,$D272)*
SUMIFS(Z$193:Z$203,$C$193:$C$203,$C272,$D$193:$D$203,$D272)*
SUMPRODUCT($D$147:$N$152*($D$146:$N$146=$E$207)*($D$145:$N$145=$D272)*($C$147:$C$152=$B272))
) -
(
SUMIFS(Z$179:Z$189,$C$179:$C$189,$C272,$D$179:$D$189,$D272)*
SUMIFS(Z$193:Z$203,$C$193:$C$203,$C272,$D$193:$D$203,$D272)*
SUMPRODUCT($D$147:$N$152*($D$146:$N$146=$E$206)*($D$145:$N$145=$D272)*($C$147:$C$152=$B272))
)
)</f>
        <v>44.686160958666427</v>
      </c>
      <c r="AA272" s="99" cm="1">
        <f t="array" ref="AA272">$A272 * $E$108 * (
(
SUMIFS(AA$179:AA$189,$C$179:$C$189,$C272,$D$179:$D$189,$D272)*
SUMIFS(AA$193:AA$203,$C$193:$C$203,$C272,$D$193:$D$203,$D272)*
SUMPRODUCT($D$147:$N$152*($D$146:$N$146=$E$207)*($D$145:$N$145=$D272)*($C$147:$C$152=$B272))
) -
(
SUMIFS(AA$179:AA$189,$C$179:$C$189,$C272,$D$179:$D$189,$D272)*
SUMIFS(AA$193:AA$203,$C$193:$C$203,$C272,$D$193:$D$203,$D272)*
SUMPRODUCT($D$147:$N$152*($D$146:$N$146=$E$206)*($D$145:$N$145=$D272)*($C$147:$C$152=$B272))
)
)</f>
        <v>44.686160958666427</v>
      </c>
      <c r="AB272" s="99" cm="1">
        <f t="array" ref="AB272">$A272 * $E$108 * (
(
SUMIFS(AB$179:AB$189,$C$179:$C$189,$C272,$D$179:$D$189,$D272)*
SUMIFS(AB$193:AB$203,$C$193:$C$203,$C272,$D$193:$D$203,$D272)*
SUMPRODUCT($D$147:$N$152*($D$146:$N$146=$E$207)*($D$145:$N$145=$D272)*($C$147:$C$152=$B272))
) -
(
SUMIFS(AB$179:AB$189,$C$179:$C$189,$C272,$D$179:$D$189,$D272)*
SUMIFS(AB$193:AB$203,$C$193:$C$203,$C272,$D$193:$D$203,$D272)*
SUMPRODUCT($D$147:$N$152*($D$146:$N$146=$E$206)*($D$145:$N$145=$D272)*($C$147:$C$152=$B272))
)
)</f>
        <v>44.686160958666427</v>
      </c>
      <c r="AC272" s="99" cm="1">
        <f t="array" ref="AC272">$A272 * $E$108 * (
(
SUMIFS(AC$179:AC$189,$C$179:$C$189,$C272,$D$179:$D$189,$D272)*
SUMIFS(AC$193:AC$203,$C$193:$C$203,$C272,$D$193:$D$203,$D272)*
SUMPRODUCT($D$147:$N$152*($D$146:$N$146=$E$207)*($D$145:$N$145=$D272)*($C$147:$C$152=$B272))
) -
(
SUMIFS(AC$179:AC$189,$C$179:$C$189,$C272,$D$179:$D$189,$D272)*
SUMIFS(AC$193:AC$203,$C$193:$C$203,$C272,$D$193:$D$203,$D272)*
SUMPRODUCT($D$147:$N$152*($D$146:$N$146=$E$206)*($D$145:$N$145=$D272)*($C$147:$C$152=$B272))
)
)</f>
        <v>44.686160958666427</v>
      </c>
      <c r="AD272" s="99" cm="1">
        <f t="array" ref="AD272">$A272 * $E$108 * (
(
SUMIFS(AD$179:AD$189,$C$179:$C$189,$C272,$D$179:$D$189,$D272)*
SUMIFS(AD$193:AD$203,$C$193:$C$203,$C272,$D$193:$D$203,$D272)*
SUMPRODUCT($D$147:$N$152*($D$146:$N$146=$E$207)*($D$145:$N$145=$D272)*($C$147:$C$152=$B272))
) -
(
SUMIFS(AD$179:AD$189,$C$179:$C$189,$C272,$D$179:$D$189,$D272)*
SUMIFS(AD$193:AD$203,$C$193:$C$203,$C272,$D$193:$D$203,$D272)*
SUMPRODUCT($D$147:$N$152*($D$146:$N$146=$E$206)*($D$145:$N$145=$D272)*($C$147:$C$152=$B272))
)
)</f>
        <v>44.686160958666427</v>
      </c>
    </row>
    <row r="273" spans="1:30" x14ac:dyDescent="0.2">
      <c r="A273" s="15">
        <f>1</f>
        <v>1</v>
      </c>
      <c r="B273" s="6" t="s">
        <v>49</v>
      </c>
      <c r="C273" s="6" t="s">
        <v>36</v>
      </c>
      <c r="D273" s="6" t="s">
        <v>124</v>
      </c>
      <c r="E273" s="99" cm="1">
        <f t="array" ref="E273">$A273 * $E$108 * (
(
SUMIFS(E$179:E$189,$C$179:$C$189,$C273,$D$179:$D$189,$D273)*
SUMIFS(E$193:E$203,$C$193:$C$203,$C273,$D$193:$D$203,$D273)*
SUMPRODUCT($D$147:$N$152*($D$146:$N$146=$E$207)*($D$145:$N$145=$D273)*($C$147:$C$152=$B273))
) -
(
SUMIFS(E$179:E$189,$C$179:$C$189,$C273,$D$179:$D$189,$D273)*
SUMIFS(E$193:E$203,$C$193:$C$203,$C273,$D$193:$D$203,$D273)*
SUMPRODUCT($D$147:$N$152*($D$146:$N$146=$E$206)*($D$145:$N$145=$D273)*($C$147:$C$152=$B273))
)
)</f>
        <v>0</v>
      </c>
      <c r="F273" s="99" cm="1">
        <f t="array" ref="F273">$A273 * $E$108 * (
(
SUMIFS(F$179:F$189,$C$179:$C$189,$C273,$D$179:$D$189,$D273)*
SUMIFS(F$193:F$203,$C$193:$C$203,$C273,$D$193:$D$203,$D273)*
SUMPRODUCT($D$147:$N$152*($D$146:$N$146=$E$207)*($D$145:$N$145=$D273)*($C$147:$C$152=$B273))
) -
(
SUMIFS(F$179:F$189,$C$179:$C$189,$C273,$D$179:$D$189,$D273)*
SUMIFS(F$193:F$203,$C$193:$C$203,$C273,$D$193:$D$203,$D273)*
SUMPRODUCT($D$147:$N$152*($D$146:$N$146=$E$206)*($D$145:$N$145=$D273)*($C$147:$C$152=$B273))
)
)</f>
        <v>0</v>
      </c>
      <c r="G273" s="99" cm="1">
        <f t="array" ref="G273">$A273 * $E$108 * (
(
SUMIFS(G$179:G$189,$C$179:$C$189,$C273,$D$179:$D$189,$D273)*
SUMIFS(G$193:G$203,$C$193:$C$203,$C273,$D$193:$D$203,$D273)*
SUMPRODUCT($D$147:$N$152*($D$146:$N$146=$E$207)*($D$145:$N$145=$D273)*($C$147:$C$152=$B273))
) -
(
SUMIFS(G$179:G$189,$C$179:$C$189,$C273,$D$179:$D$189,$D273)*
SUMIFS(G$193:G$203,$C$193:$C$203,$C273,$D$193:$D$203,$D273)*
SUMPRODUCT($D$147:$N$152*($D$146:$N$146=$E$206)*($D$145:$N$145=$D273)*($C$147:$C$152=$B273))
)
)</f>
        <v>8.1894311801943491</v>
      </c>
      <c r="H273" s="99" cm="1">
        <f t="array" ref="H273">$A273 * $E$108 * (
(
SUMIFS(H$179:H$189,$C$179:$C$189,$C273,$D$179:$D$189,$D273)*
SUMIFS(H$193:H$203,$C$193:$C$203,$C273,$D$193:$D$203,$D273)*
SUMPRODUCT($D$147:$N$152*($D$146:$N$146=$E$207)*($D$145:$N$145=$D273)*($C$147:$C$152=$B273))
) -
(
SUMIFS(H$179:H$189,$C$179:$C$189,$C273,$D$179:$D$189,$D273)*
SUMIFS(H$193:H$203,$C$193:$C$203,$C273,$D$193:$D$203,$D273)*
SUMPRODUCT($D$147:$N$152*($D$146:$N$146=$E$206)*($D$145:$N$145=$D273)*($C$147:$C$152=$B273))
)
)</f>
        <v>16.378862360388698</v>
      </c>
      <c r="I273" s="99" cm="1">
        <f t="array" ref="I273">$A273 * $E$108 * (
(
SUMIFS(I$179:I$189,$C$179:$C$189,$C273,$D$179:$D$189,$D273)*
SUMIFS(I$193:I$203,$C$193:$C$203,$C273,$D$193:$D$203,$D273)*
SUMPRODUCT($D$147:$N$152*($D$146:$N$146=$E$207)*($D$145:$N$145=$D273)*($C$147:$C$152=$B273))
) -
(
SUMIFS(I$179:I$189,$C$179:$C$189,$C273,$D$179:$D$189,$D273)*
SUMIFS(I$193:I$203,$C$193:$C$203,$C273,$D$193:$D$203,$D273)*
SUMPRODUCT($D$147:$N$152*($D$146:$N$146=$E$206)*($D$145:$N$145=$D273)*($C$147:$C$152=$B273))
)
)</f>
        <v>24.568293540583049</v>
      </c>
      <c r="J273" s="99" cm="1">
        <f t="array" ref="J273">$A273 * $E$108 * (
(
SUMIFS(J$179:J$189,$C$179:$C$189,$C273,$D$179:$D$189,$D273)*
SUMIFS(J$193:J$203,$C$193:$C$203,$C273,$D$193:$D$203,$D273)*
SUMPRODUCT($D$147:$N$152*($D$146:$N$146=$E$207)*($D$145:$N$145=$D273)*($C$147:$C$152=$B273))
) -
(
SUMIFS(J$179:J$189,$C$179:$C$189,$C273,$D$179:$D$189,$D273)*
SUMIFS(J$193:J$203,$C$193:$C$203,$C273,$D$193:$D$203,$D273)*
SUMPRODUCT($D$147:$N$152*($D$146:$N$146=$E$206)*($D$145:$N$145=$D273)*($C$147:$C$152=$B273))
)
)</f>
        <v>32.757724720777396</v>
      </c>
      <c r="K273" s="99" cm="1">
        <f t="array" ref="K273">$A273 * $E$108 * (
(
SUMIFS(K$179:K$189,$C$179:$C$189,$C273,$D$179:$D$189,$D273)*
SUMIFS(K$193:K$203,$C$193:$C$203,$C273,$D$193:$D$203,$D273)*
SUMPRODUCT($D$147:$N$152*($D$146:$N$146=$E$207)*($D$145:$N$145=$D273)*($C$147:$C$152=$B273))
) -
(
SUMIFS(K$179:K$189,$C$179:$C$189,$C273,$D$179:$D$189,$D273)*
SUMIFS(K$193:K$203,$C$193:$C$203,$C273,$D$193:$D$203,$D273)*
SUMPRODUCT($D$147:$N$152*($D$146:$N$146=$E$206)*($D$145:$N$145=$D273)*($C$147:$C$152=$B273))
)
)</f>
        <v>40.947155900971737</v>
      </c>
      <c r="L273" s="99" cm="1">
        <f t="array" ref="L273">$A273 * $E$108 * (
(
SUMIFS(L$179:L$189,$C$179:$C$189,$C273,$D$179:$D$189,$D273)*
SUMIFS(L$193:L$203,$C$193:$C$203,$C273,$D$193:$D$203,$D273)*
SUMPRODUCT($D$147:$N$152*($D$146:$N$146=$E$207)*($D$145:$N$145=$D273)*($C$147:$C$152=$B273))
) -
(
SUMIFS(L$179:L$189,$C$179:$C$189,$C273,$D$179:$D$189,$D273)*
SUMIFS(L$193:L$203,$C$193:$C$203,$C273,$D$193:$D$203,$D273)*
SUMPRODUCT($D$147:$N$152*($D$146:$N$146=$E$206)*($D$145:$N$145=$D273)*($C$147:$C$152=$B273))
)
)</f>
        <v>40.947155900971737</v>
      </c>
      <c r="M273" s="99" cm="1">
        <f t="array" ref="M273">$A273 * $E$108 * (
(
SUMIFS(M$179:M$189,$C$179:$C$189,$C273,$D$179:$D$189,$D273)*
SUMIFS(M$193:M$203,$C$193:$C$203,$C273,$D$193:$D$203,$D273)*
SUMPRODUCT($D$147:$N$152*($D$146:$N$146=$E$207)*($D$145:$N$145=$D273)*($C$147:$C$152=$B273))
) -
(
SUMIFS(M$179:M$189,$C$179:$C$189,$C273,$D$179:$D$189,$D273)*
SUMIFS(M$193:M$203,$C$193:$C$203,$C273,$D$193:$D$203,$D273)*
SUMPRODUCT($D$147:$N$152*($D$146:$N$146=$E$206)*($D$145:$N$145=$D273)*($C$147:$C$152=$B273))
)
)</f>
        <v>40.947155900971737</v>
      </c>
      <c r="N273" s="99" cm="1">
        <f t="array" ref="N273">$A273 * $E$108 * (
(
SUMIFS(N$179:N$189,$C$179:$C$189,$C273,$D$179:$D$189,$D273)*
SUMIFS(N$193:N$203,$C$193:$C$203,$C273,$D$193:$D$203,$D273)*
SUMPRODUCT($D$147:$N$152*($D$146:$N$146=$E$207)*($D$145:$N$145=$D273)*($C$147:$C$152=$B273))
) -
(
SUMIFS(N$179:N$189,$C$179:$C$189,$C273,$D$179:$D$189,$D273)*
SUMIFS(N$193:N$203,$C$193:$C$203,$C273,$D$193:$D$203,$D273)*
SUMPRODUCT($D$147:$N$152*($D$146:$N$146=$E$206)*($D$145:$N$145=$D273)*($C$147:$C$152=$B273))
)
)</f>
        <v>40.947155900971737</v>
      </c>
      <c r="O273" s="99" cm="1">
        <f t="array" ref="O273">$A273 * $E$108 * (
(
SUMIFS(O$179:O$189,$C$179:$C$189,$C273,$D$179:$D$189,$D273)*
SUMIFS(O$193:O$203,$C$193:$C$203,$C273,$D$193:$D$203,$D273)*
SUMPRODUCT($D$147:$N$152*($D$146:$N$146=$E$207)*($D$145:$N$145=$D273)*($C$147:$C$152=$B273))
) -
(
SUMIFS(O$179:O$189,$C$179:$C$189,$C273,$D$179:$D$189,$D273)*
SUMIFS(O$193:O$203,$C$193:$C$203,$C273,$D$193:$D$203,$D273)*
SUMPRODUCT($D$147:$N$152*($D$146:$N$146=$E$206)*($D$145:$N$145=$D273)*($C$147:$C$152=$B273))
)
)</f>
        <v>40.947155900971737</v>
      </c>
      <c r="P273" s="99" cm="1">
        <f t="array" ref="P273">$A273 * $E$108 * (
(
SUMIFS(P$179:P$189,$C$179:$C$189,$C273,$D$179:$D$189,$D273)*
SUMIFS(P$193:P$203,$C$193:$C$203,$C273,$D$193:$D$203,$D273)*
SUMPRODUCT($D$147:$N$152*($D$146:$N$146=$E$207)*($D$145:$N$145=$D273)*($C$147:$C$152=$B273))
) -
(
SUMIFS(P$179:P$189,$C$179:$C$189,$C273,$D$179:$D$189,$D273)*
SUMIFS(P$193:P$203,$C$193:$C$203,$C273,$D$193:$D$203,$D273)*
SUMPRODUCT($D$147:$N$152*($D$146:$N$146=$E$206)*($D$145:$N$145=$D273)*($C$147:$C$152=$B273))
)
)</f>
        <v>40.947155900971737</v>
      </c>
      <c r="Q273" s="99" cm="1">
        <f t="array" ref="Q273">$A273 * $E$108 * (
(
SUMIFS(Q$179:Q$189,$C$179:$C$189,$C273,$D$179:$D$189,$D273)*
SUMIFS(Q$193:Q$203,$C$193:$C$203,$C273,$D$193:$D$203,$D273)*
SUMPRODUCT($D$147:$N$152*($D$146:$N$146=$E$207)*($D$145:$N$145=$D273)*($C$147:$C$152=$B273))
) -
(
SUMIFS(Q$179:Q$189,$C$179:$C$189,$C273,$D$179:$D$189,$D273)*
SUMIFS(Q$193:Q$203,$C$193:$C$203,$C273,$D$193:$D$203,$D273)*
SUMPRODUCT($D$147:$N$152*($D$146:$N$146=$E$206)*($D$145:$N$145=$D273)*($C$147:$C$152=$B273))
)
)</f>
        <v>40.947155900971737</v>
      </c>
      <c r="R273" s="99" cm="1">
        <f t="array" ref="R273">$A273 * $E$108 * (
(
SUMIFS(R$179:R$189,$C$179:$C$189,$C273,$D$179:$D$189,$D273)*
SUMIFS(R$193:R$203,$C$193:$C$203,$C273,$D$193:$D$203,$D273)*
SUMPRODUCT($D$147:$N$152*($D$146:$N$146=$E$207)*($D$145:$N$145=$D273)*($C$147:$C$152=$B273))
) -
(
SUMIFS(R$179:R$189,$C$179:$C$189,$C273,$D$179:$D$189,$D273)*
SUMIFS(R$193:R$203,$C$193:$C$203,$C273,$D$193:$D$203,$D273)*
SUMPRODUCT($D$147:$N$152*($D$146:$N$146=$E$206)*($D$145:$N$145=$D273)*($C$147:$C$152=$B273))
)
)</f>
        <v>40.947155900971737</v>
      </c>
      <c r="S273" s="99" cm="1">
        <f t="array" ref="S273">$A273 * $E$108 * (
(
SUMIFS(S$179:S$189,$C$179:$C$189,$C273,$D$179:$D$189,$D273)*
SUMIFS(S$193:S$203,$C$193:$C$203,$C273,$D$193:$D$203,$D273)*
SUMPRODUCT($D$147:$N$152*($D$146:$N$146=$E$207)*($D$145:$N$145=$D273)*($C$147:$C$152=$B273))
) -
(
SUMIFS(S$179:S$189,$C$179:$C$189,$C273,$D$179:$D$189,$D273)*
SUMIFS(S$193:S$203,$C$193:$C$203,$C273,$D$193:$D$203,$D273)*
SUMPRODUCT($D$147:$N$152*($D$146:$N$146=$E$206)*($D$145:$N$145=$D273)*($C$147:$C$152=$B273))
)
)</f>
        <v>40.947155900971737</v>
      </c>
      <c r="T273" s="99" cm="1">
        <f t="array" ref="T273">$A273 * $E$108 * (
(
SUMIFS(T$179:T$189,$C$179:$C$189,$C273,$D$179:$D$189,$D273)*
SUMIFS(T$193:T$203,$C$193:$C$203,$C273,$D$193:$D$203,$D273)*
SUMPRODUCT($D$147:$N$152*($D$146:$N$146=$E$207)*($D$145:$N$145=$D273)*($C$147:$C$152=$B273))
) -
(
SUMIFS(T$179:T$189,$C$179:$C$189,$C273,$D$179:$D$189,$D273)*
SUMIFS(T$193:T$203,$C$193:$C$203,$C273,$D$193:$D$203,$D273)*
SUMPRODUCT($D$147:$N$152*($D$146:$N$146=$E$206)*($D$145:$N$145=$D273)*($C$147:$C$152=$B273))
)
)</f>
        <v>40.947155900971737</v>
      </c>
      <c r="U273" s="99" cm="1">
        <f t="array" ref="U273">$A273 * $E$108 * (
(
SUMIFS(U$179:U$189,$C$179:$C$189,$C273,$D$179:$D$189,$D273)*
SUMIFS(U$193:U$203,$C$193:$C$203,$C273,$D$193:$D$203,$D273)*
SUMPRODUCT($D$147:$N$152*($D$146:$N$146=$E$207)*($D$145:$N$145=$D273)*($C$147:$C$152=$B273))
) -
(
SUMIFS(U$179:U$189,$C$179:$C$189,$C273,$D$179:$D$189,$D273)*
SUMIFS(U$193:U$203,$C$193:$C$203,$C273,$D$193:$D$203,$D273)*
SUMPRODUCT($D$147:$N$152*($D$146:$N$146=$E$206)*($D$145:$N$145=$D273)*($C$147:$C$152=$B273))
)
)</f>
        <v>40.947155900971737</v>
      </c>
      <c r="V273" s="99" cm="1">
        <f t="array" ref="V273">$A273 * $E$108 * (
(
SUMIFS(V$179:V$189,$C$179:$C$189,$C273,$D$179:$D$189,$D273)*
SUMIFS(V$193:V$203,$C$193:$C$203,$C273,$D$193:$D$203,$D273)*
SUMPRODUCT($D$147:$N$152*($D$146:$N$146=$E$207)*($D$145:$N$145=$D273)*($C$147:$C$152=$B273))
) -
(
SUMIFS(V$179:V$189,$C$179:$C$189,$C273,$D$179:$D$189,$D273)*
SUMIFS(V$193:V$203,$C$193:$C$203,$C273,$D$193:$D$203,$D273)*
SUMPRODUCT($D$147:$N$152*($D$146:$N$146=$E$206)*($D$145:$N$145=$D273)*($C$147:$C$152=$B273))
)
)</f>
        <v>40.947155900971737</v>
      </c>
      <c r="W273" s="99" cm="1">
        <f t="array" ref="W273">$A273 * $E$108 * (
(
SUMIFS(W$179:W$189,$C$179:$C$189,$C273,$D$179:$D$189,$D273)*
SUMIFS(W$193:W$203,$C$193:$C$203,$C273,$D$193:$D$203,$D273)*
SUMPRODUCT($D$147:$N$152*($D$146:$N$146=$E$207)*($D$145:$N$145=$D273)*($C$147:$C$152=$B273))
) -
(
SUMIFS(W$179:W$189,$C$179:$C$189,$C273,$D$179:$D$189,$D273)*
SUMIFS(W$193:W$203,$C$193:$C$203,$C273,$D$193:$D$203,$D273)*
SUMPRODUCT($D$147:$N$152*($D$146:$N$146=$E$206)*($D$145:$N$145=$D273)*($C$147:$C$152=$B273))
)
)</f>
        <v>40.947155900971737</v>
      </c>
      <c r="X273" s="99" cm="1">
        <f t="array" ref="X273">$A273 * $E$108 * (
(
SUMIFS(X$179:X$189,$C$179:$C$189,$C273,$D$179:$D$189,$D273)*
SUMIFS(X$193:X$203,$C$193:$C$203,$C273,$D$193:$D$203,$D273)*
SUMPRODUCT($D$147:$N$152*($D$146:$N$146=$E$207)*($D$145:$N$145=$D273)*($C$147:$C$152=$B273))
) -
(
SUMIFS(X$179:X$189,$C$179:$C$189,$C273,$D$179:$D$189,$D273)*
SUMIFS(X$193:X$203,$C$193:$C$203,$C273,$D$193:$D$203,$D273)*
SUMPRODUCT($D$147:$N$152*($D$146:$N$146=$E$206)*($D$145:$N$145=$D273)*($C$147:$C$152=$B273))
)
)</f>
        <v>40.947155900971737</v>
      </c>
      <c r="Y273" s="99" cm="1">
        <f t="array" ref="Y273">$A273 * $E$108 * (
(
SUMIFS(Y$179:Y$189,$C$179:$C$189,$C273,$D$179:$D$189,$D273)*
SUMIFS(Y$193:Y$203,$C$193:$C$203,$C273,$D$193:$D$203,$D273)*
SUMPRODUCT($D$147:$N$152*($D$146:$N$146=$E$207)*($D$145:$N$145=$D273)*($C$147:$C$152=$B273))
) -
(
SUMIFS(Y$179:Y$189,$C$179:$C$189,$C273,$D$179:$D$189,$D273)*
SUMIFS(Y$193:Y$203,$C$193:$C$203,$C273,$D$193:$D$203,$D273)*
SUMPRODUCT($D$147:$N$152*($D$146:$N$146=$E$206)*($D$145:$N$145=$D273)*($C$147:$C$152=$B273))
)
)</f>
        <v>40.947155900971737</v>
      </c>
      <c r="Z273" s="99" cm="1">
        <f t="array" ref="Z273">$A273 * $E$108 * (
(
SUMIFS(Z$179:Z$189,$C$179:$C$189,$C273,$D$179:$D$189,$D273)*
SUMIFS(Z$193:Z$203,$C$193:$C$203,$C273,$D$193:$D$203,$D273)*
SUMPRODUCT($D$147:$N$152*($D$146:$N$146=$E$207)*($D$145:$N$145=$D273)*($C$147:$C$152=$B273))
) -
(
SUMIFS(Z$179:Z$189,$C$179:$C$189,$C273,$D$179:$D$189,$D273)*
SUMIFS(Z$193:Z$203,$C$193:$C$203,$C273,$D$193:$D$203,$D273)*
SUMPRODUCT($D$147:$N$152*($D$146:$N$146=$E$206)*($D$145:$N$145=$D273)*($C$147:$C$152=$B273))
)
)</f>
        <v>40.947155900971737</v>
      </c>
      <c r="AA273" s="99" cm="1">
        <f t="array" ref="AA273">$A273 * $E$108 * (
(
SUMIFS(AA$179:AA$189,$C$179:$C$189,$C273,$D$179:$D$189,$D273)*
SUMIFS(AA$193:AA$203,$C$193:$C$203,$C273,$D$193:$D$203,$D273)*
SUMPRODUCT($D$147:$N$152*($D$146:$N$146=$E$207)*($D$145:$N$145=$D273)*($C$147:$C$152=$B273))
) -
(
SUMIFS(AA$179:AA$189,$C$179:$C$189,$C273,$D$179:$D$189,$D273)*
SUMIFS(AA$193:AA$203,$C$193:$C$203,$C273,$D$193:$D$203,$D273)*
SUMPRODUCT($D$147:$N$152*($D$146:$N$146=$E$206)*($D$145:$N$145=$D273)*($C$147:$C$152=$B273))
)
)</f>
        <v>40.947155900971737</v>
      </c>
      <c r="AB273" s="99" cm="1">
        <f t="array" ref="AB273">$A273 * $E$108 * (
(
SUMIFS(AB$179:AB$189,$C$179:$C$189,$C273,$D$179:$D$189,$D273)*
SUMIFS(AB$193:AB$203,$C$193:$C$203,$C273,$D$193:$D$203,$D273)*
SUMPRODUCT($D$147:$N$152*($D$146:$N$146=$E$207)*($D$145:$N$145=$D273)*($C$147:$C$152=$B273))
) -
(
SUMIFS(AB$179:AB$189,$C$179:$C$189,$C273,$D$179:$D$189,$D273)*
SUMIFS(AB$193:AB$203,$C$193:$C$203,$C273,$D$193:$D$203,$D273)*
SUMPRODUCT($D$147:$N$152*($D$146:$N$146=$E$206)*($D$145:$N$145=$D273)*($C$147:$C$152=$B273))
)
)</f>
        <v>40.947155900971737</v>
      </c>
      <c r="AC273" s="99" cm="1">
        <f t="array" ref="AC273">$A273 * $E$108 * (
(
SUMIFS(AC$179:AC$189,$C$179:$C$189,$C273,$D$179:$D$189,$D273)*
SUMIFS(AC$193:AC$203,$C$193:$C$203,$C273,$D$193:$D$203,$D273)*
SUMPRODUCT($D$147:$N$152*($D$146:$N$146=$E$207)*($D$145:$N$145=$D273)*($C$147:$C$152=$B273))
) -
(
SUMIFS(AC$179:AC$189,$C$179:$C$189,$C273,$D$179:$D$189,$D273)*
SUMIFS(AC$193:AC$203,$C$193:$C$203,$C273,$D$193:$D$203,$D273)*
SUMPRODUCT($D$147:$N$152*($D$146:$N$146=$E$206)*($D$145:$N$145=$D273)*($C$147:$C$152=$B273))
)
)</f>
        <v>40.947155900971737</v>
      </c>
      <c r="AD273" s="99" cm="1">
        <f t="array" ref="AD273">$A273 * $E$108 * (
(
SUMIFS(AD$179:AD$189,$C$179:$C$189,$C273,$D$179:$D$189,$D273)*
SUMIFS(AD$193:AD$203,$C$193:$C$203,$C273,$D$193:$D$203,$D273)*
SUMPRODUCT($D$147:$N$152*($D$146:$N$146=$E$207)*($D$145:$N$145=$D273)*($C$147:$C$152=$B273))
) -
(
SUMIFS(AD$179:AD$189,$C$179:$C$189,$C273,$D$179:$D$189,$D273)*
SUMIFS(AD$193:AD$203,$C$193:$C$203,$C273,$D$193:$D$203,$D273)*
SUMPRODUCT($D$147:$N$152*($D$146:$N$146=$E$206)*($D$145:$N$145=$D273)*($C$147:$C$152=$B273))
)
)</f>
        <v>40.947155900971737</v>
      </c>
    </row>
    <row r="274" spans="1:30" x14ac:dyDescent="0.2">
      <c r="A274" s="15">
        <f>1</f>
        <v>1</v>
      </c>
      <c r="B274" s="6" t="s">
        <v>50</v>
      </c>
      <c r="C274" s="6" t="s">
        <v>36</v>
      </c>
      <c r="D274" s="6" t="s">
        <v>124</v>
      </c>
      <c r="E274" s="99" cm="1">
        <f t="array" ref="E274">$A274 * $E$108 * (
(
SUMIFS(E$179:E$189,$C$179:$C$189,$C274,$D$179:$D$189,$D274)*
SUMIFS(E$193:E$203,$C$193:$C$203,$C274,$D$193:$D$203,$D274)*
SUMPRODUCT($D$147:$N$152*($D$146:$N$146=$E$207)*($D$145:$N$145=$D274)*($C$147:$C$152=$B274))
) -
(
SUMIFS(E$179:E$189,$C$179:$C$189,$C274,$D$179:$D$189,$D274)*
SUMIFS(E$193:E$203,$C$193:$C$203,$C274,$D$193:$D$203,$D274)*
SUMPRODUCT($D$147:$N$152*($D$146:$N$146=$E$206)*($D$145:$N$145=$D274)*($C$147:$C$152=$B274))
)
)</f>
        <v>0</v>
      </c>
      <c r="F274" s="99" cm="1">
        <f t="array" ref="F274">$A274 * $E$108 * (
(
SUMIFS(F$179:F$189,$C$179:$C$189,$C274,$D$179:$D$189,$D274)*
SUMIFS(F$193:F$203,$C$193:$C$203,$C274,$D$193:$D$203,$D274)*
SUMPRODUCT($D$147:$N$152*($D$146:$N$146=$E$207)*($D$145:$N$145=$D274)*($C$147:$C$152=$B274))
) -
(
SUMIFS(F$179:F$189,$C$179:$C$189,$C274,$D$179:$D$189,$D274)*
SUMIFS(F$193:F$203,$C$193:$C$203,$C274,$D$193:$D$203,$D274)*
SUMPRODUCT($D$147:$N$152*($D$146:$N$146=$E$206)*($D$145:$N$145=$D274)*($C$147:$C$152=$B274))
)
)</f>
        <v>0</v>
      </c>
      <c r="G274" s="99" cm="1">
        <f t="array" ref="G274">$A274 * $E$108 * (
(
SUMIFS(G$179:G$189,$C$179:$C$189,$C274,$D$179:$D$189,$D274)*
SUMIFS(G$193:G$203,$C$193:$C$203,$C274,$D$193:$D$203,$D274)*
SUMPRODUCT($D$147:$N$152*($D$146:$N$146=$E$207)*($D$145:$N$145=$D274)*($C$147:$C$152=$B274))
) -
(
SUMIFS(G$179:G$189,$C$179:$C$189,$C274,$D$179:$D$189,$D274)*
SUMIFS(G$193:G$203,$C$193:$C$203,$C274,$D$193:$D$203,$D274)*
SUMPRODUCT($D$147:$N$152*($D$146:$N$146=$E$206)*($D$145:$N$145=$D274)*($C$147:$C$152=$B274))
)
)</f>
        <v>40.496391207795241</v>
      </c>
      <c r="H274" s="99" cm="1">
        <f t="array" ref="H274">$A274 * $E$108 * (
(
SUMIFS(H$179:H$189,$C$179:$C$189,$C274,$D$179:$D$189,$D274)*
SUMIFS(H$193:H$203,$C$193:$C$203,$C274,$D$193:$D$203,$D274)*
SUMPRODUCT($D$147:$N$152*($D$146:$N$146=$E$207)*($D$145:$N$145=$D274)*($C$147:$C$152=$B274))
) -
(
SUMIFS(H$179:H$189,$C$179:$C$189,$C274,$D$179:$D$189,$D274)*
SUMIFS(H$193:H$203,$C$193:$C$203,$C274,$D$193:$D$203,$D274)*
SUMPRODUCT($D$147:$N$152*($D$146:$N$146=$E$206)*($D$145:$N$145=$D274)*($C$147:$C$152=$B274))
)
)</f>
        <v>80.992782415590483</v>
      </c>
      <c r="I274" s="99" cm="1">
        <f t="array" ref="I274">$A274 * $E$108 * (
(
SUMIFS(I$179:I$189,$C$179:$C$189,$C274,$D$179:$D$189,$D274)*
SUMIFS(I$193:I$203,$C$193:$C$203,$C274,$D$193:$D$203,$D274)*
SUMPRODUCT($D$147:$N$152*($D$146:$N$146=$E$207)*($D$145:$N$145=$D274)*($C$147:$C$152=$B274))
) -
(
SUMIFS(I$179:I$189,$C$179:$C$189,$C274,$D$179:$D$189,$D274)*
SUMIFS(I$193:I$203,$C$193:$C$203,$C274,$D$193:$D$203,$D274)*
SUMPRODUCT($D$147:$N$152*($D$146:$N$146=$E$206)*($D$145:$N$145=$D274)*($C$147:$C$152=$B274))
)
)</f>
        <v>121.48917362338574</v>
      </c>
      <c r="J274" s="99" cm="1">
        <f t="array" ref="J274">$A274 * $E$108 * (
(
SUMIFS(J$179:J$189,$C$179:$C$189,$C274,$D$179:$D$189,$D274)*
SUMIFS(J$193:J$203,$C$193:$C$203,$C274,$D$193:$D$203,$D274)*
SUMPRODUCT($D$147:$N$152*($D$146:$N$146=$E$207)*($D$145:$N$145=$D274)*($C$147:$C$152=$B274))
) -
(
SUMIFS(J$179:J$189,$C$179:$C$189,$C274,$D$179:$D$189,$D274)*
SUMIFS(J$193:J$203,$C$193:$C$203,$C274,$D$193:$D$203,$D274)*
SUMPRODUCT($D$147:$N$152*($D$146:$N$146=$E$206)*($D$145:$N$145=$D274)*($C$147:$C$152=$B274))
)
)</f>
        <v>161.98556483118097</v>
      </c>
      <c r="K274" s="99" cm="1">
        <f t="array" ref="K274">$A274 * $E$108 * (
(
SUMIFS(K$179:K$189,$C$179:$C$189,$C274,$D$179:$D$189,$D274)*
SUMIFS(K$193:K$203,$C$193:$C$203,$C274,$D$193:$D$203,$D274)*
SUMPRODUCT($D$147:$N$152*($D$146:$N$146=$E$207)*($D$145:$N$145=$D274)*($C$147:$C$152=$B274))
) -
(
SUMIFS(K$179:K$189,$C$179:$C$189,$C274,$D$179:$D$189,$D274)*
SUMIFS(K$193:K$203,$C$193:$C$203,$C274,$D$193:$D$203,$D274)*
SUMPRODUCT($D$147:$N$152*($D$146:$N$146=$E$206)*($D$145:$N$145=$D274)*($C$147:$C$152=$B274))
)
)</f>
        <v>202.48195603897619</v>
      </c>
      <c r="L274" s="99" cm="1">
        <f t="array" ref="L274">$A274 * $E$108 * (
(
SUMIFS(L$179:L$189,$C$179:$C$189,$C274,$D$179:$D$189,$D274)*
SUMIFS(L$193:L$203,$C$193:$C$203,$C274,$D$193:$D$203,$D274)*
SUMPRODUCT($D$147:$N$152*($D$146:$N$146=$E$207)*($D$145:$N$145=$D274)*($C$147:$C$152=$B274))
) -
(
SUMIFS(L$179:L$189,$C$179:$C$189,$C274,$D$179:$D$189,$D274)*
SUMIFS(L$193:L$203,$C$193:$C$203,$C274,$D$193:$D$203,$D274)*
SUMPRODUCT($D$147:$N$152*($D$146:$N$146=$E$206)*($D$145:$N$145=$D274)*($C$147:$C$152=$B274))
)
)</f>
        <v>202.48195603897619</v>
      </c>
      <c r="M274" s="99" cm="1">
        <f t="array" ref="M274">$A274 * $E$108 * (
(
SUMIFS(M$179:M$189,$C$179:$C$189,$C274,$D$179:$D$189,$D274)*
SUMIFS(M$193:M$203,$C$193:$C$203,$C274,$D$193:$D$203,$D274)*
SUMPRODUCT($D$147:$N$152*($D$146:$N$146=$E$207)*($D$145:$N$145=$D274)*($C$147:$C$152=$B274))
) -
(
SUMIFS(M$179:M$189,$C$179:$C$189,$C274,$D$179:$D$189,$D274)*
SUMIFS(M$193:M$203,$C$193:$C$203,$C274,$D$193:$D$203,$D274)*
SUMPRODUCT($D$147:$N$152*($D$146:$N$146=$E$206)*($D$145:$N$145=$D274)*($C$147:$C$152=$B274))
)
)</f>
        <v>202.48195603897619</v>
      </c>
      <c r="N274" s="99" cm="1">
        <f t="array" ref="N274">$A274 * $E$108 * (
(
SUMIFS(N$179:N$189,$C$179:$C$189,$C274,$D$179:$D$189,$D274)*
SUMIFS(N$193:N$203,$C$193:$C$203,$C274,$D$193:$D$203,$D274)*
SUMPRODUCT($D$147:$N$152*($D$146:$N$146=$E$207)*($D$145:$N$145=$D274)*($C$147:$C$152=$B274))
) -
(
SUMIFS(N$179:N$189,$C$179:$C$189,$C274,$D$179:$D$189,$D274)*
SUMIFS(N$193:N$203,$C$193:$C$203,$C274,$D$193:$D$203,$D274)*
SUMPRODUCT($D$147:$N$152*($D$146:$N$146=$E$206)*($D$145:$N$145=$D274)*($C$147:$C$152=$B274))
)
)</f>
        <v>202.48195603897619</v>
      </c>
      <c r="O274" s="99" cm="1">
        <f t="array" ref="O274">$A274 * $E$108 * (
(
SUMIFS(O$179:O$189,$C$179:$C$189,$C274,$D$179:$D$189,$D274)*
SUMIFS(O$193:O$203,$C$193:$C$203,$C274,$D$193:$D$203,$D274)*
SUMPRODUCT($D$147:$N$152*($D$146:$N$146=$E$207)*($D$145:$N$145=$D274)*($C$147:$C$152=$B274))
) -
(
SUMIFS(O$179:O$189,$C$179:$C$189,$C274,$D$179:$D$189,$D274)*
SUMIFS(O$193:O$203,$C$193:$C$203,$C274,$D$193:$D$203,$D274)*
SUMPRODUCT($D$147:$N$152*($D$146:$N$146=$E$206)*($D$145:$N$145=$D274)*($C$147:$C$152=$B274))
)
)</f>
        <v>202.48195603897619</v>
      </c>
      <c r="P274" s="99" cm="1">
        <f t="array" ref="P274">$A274 * $E$108 * (
(
SUMIFS(P$179:P$189,$C$179:$C$189,$C274,$D$179:$D$189,$D274)*
SUMIFS(P$193:P$203,$C$193:$C$203,$C274,$D$193:$D$203,$D274)*
SUMPRODUCT($D$147:$N$152*($D$146:$N$146=$E$207)*($D$145:$N$145=$D274)*($C$147:$C$152=$B274))
) -
(
SUMIFS(P$179:P$189,$C$179:$C$189,$C274,$D$179:$D$189,$D274)*
SUMIFS(P$193:P$203,$C$193:$C$203,$C274,$D$193:$D$203,$D274)*
SUMPRODUCT($D$147:$N$152*($D$146:$N$146=$E$206)*($D$145:$N$145=$D274)*($C$147:$C$152=$B274))
)
)</f>
        <v>202.48195603897619</v>
      </c>
      <c r="Q274" s="99" cm="1">
        <f t="array" ref="Q274">$A274 * $E$108 * (
(
SUMIFS(Q$179:Q$189,$C$179:$C$189,$C274,$D$179:$D$189,$D274)*
SUMIFS(Q$193:Q$203,$C$193:$C$203,$C274,$D$193:$D$203,$D274)*
SUMPRODUCT($D$147:$N$152*($D$146:$N$146=$E$207)*($D$145:$N$145=$D274)*($C$147:$C$152=$B274))
) -
(
SUMIFS(Q$179:Q$189,$C$179:$C$189,$C274,$D$179:$D$189,$D274)*
SUMIFS(Q$193:Q$203,$C$193:$C$203,$C274,$D$193:$D$203,$D274)*
SUMPRODUCT($D$147:$N$152*($D$146:$N$146=$E$206)*($D$145:$N$145=$D274)*($C$147:$C$152=$B274))
)
)</f>
        <v>202.48195603897619</v>
      </c>
      <c r="R274" s="99" cm="1">
        <f t="array" ref="R274">$A274 * $E$108 * (
(
SUMIFS(R$179:R$189,$C$179:$C$189,$C274,$D$179:$D$189,$D274)*
SUMIFS(R$193:R$203,$C$193:$C$203,$C274,$D$193:$D$203,$D274)*
SUMPRODUCT($D$147:$N$152*($D$146:$N$146=$E$207)*($D$145:$N$145=$D274)*($C$147:$C$152=$B274))
) -
(
SUMIFS(R$179:R$189,$C$179:$C$189,$C274,$D$179:$D$189,$D274)*
SUMIFS(R$193:R$203,$C$193:$C$203,$C274,$D$193:$D$203,$D274)*
SUMPRODUCT($D$147:$N$152*($D$146:$N$146=$E$206)*($D$145:$N$145=$D274)*($C$147:$C$152=$B274))
)
)</f>
        <v>202.48195603897619</v>
      </c>
      <c r="S274" s="99" cm="1">
        <f t="array" ref="S274">$A274 * $E$108 * (
(
SUMIFS(S$179:S$189,$C$179:$C$189,$C274,$D$179:$D$189,$D274)*
SUMIFS(S$193:S$203,$C$193:$C$203,$C274,$D$193:$D$203,$D274)*
SUMPRODUCT($D$147:$N$152*($D$146:$N$146=$E$207)*($D$145:$N$145=$D274)*($C$147:$C$152=$B274))
) -
(
SUMIFS(S$179:S$189,$C$179:$C$189,$C274,$D$179:$D$189,$D274)*
SUMIFS(S$193:S$203,$C$193:$C$203,$C274,$D$193:$D$203,$D274)*
SUMPRODUCT($D$147:$N$152*($D$146:$N$146=$E$206)*($D$145:$N$145=$D274)*($C$147:$C$152=$B274))
)
)</f>
        <v>202.48195603897619</v>
      </c>
      <c r="T274" s="99" cm="1">
        <f t="array" ref="T274">$A274 * $E$108 * (
(
SUMIFS(T$179:T$189,$C$179:$C$189,$C274,$D$179:$D$189,$D274)*
SUMIFS(T$193:T$203,$C$193:$C$203,$C274,$D$193:$D$203,$D274)*
SUMPRODUCT($D$147:$N$152*($D$146:$N$146=$E$207)*($D$145:$N$145=$D274)*($C$147:$C$152=$B274))
) -
(
SUMIFS(T$179:T$189,$C$179:$C$189,$C274,$D$179:$D$189,$D274)*
SUMIFS(T$193:T$203,$C$193:$C$203,$C274,$D$193:$D$203,$D274)*
SUMPRODUCT($D$147:$N$152*($D$146:$N$146=$E$206)*($D$145:$N$145=$D274)*($C$147:$C$152=$B274))
)
)</f>
        <v>202.48195603897619</v>
      </c>
      <c r="U274" s="99" cm="1">
        <f t="array" ref="U274">$A274 * $E$108 * (
(
SUMIFS(U$179:U$189,$C$179:$C$189,$C274,$D$179:$D$189,$D274)*
SUMIFS(U$193:U$203,$C$193:$C$203,$C274,$D$193:$D$203,$D274)*
SUMPRODUCT($D$147:$N$152*($D$146:$N$146=$E$207)*($D$145:$N$145=$D274)*($C$147:$C$152=$B274))
) -
(
SUMIFS(U$179:U$189,$C$179:$C$189,$C274,$D$179:$D$189,$D274)*
SUMIFS(U$193:U$203,$C$193:$C$203,$C274,$D$193:$D$203,$D274)*
SUMPRODUCT($D$147:$N$152*($D$146:$N$146=$E$206)*($D$145:$N$145=$D274)*($C$147:$C$152=$B274))
)
)</f>
        <v>202.48195603897619</v>
      </c>
      <c r="V274" s="99" cm="1">
        <f t="array" ref="V274">$A274 * $E$108 * (
(
SUMIFS(V$179:V$189,$C$179:$C$189,$C274,$D$179:$D$189,$D274)*
SUMIFS(V$193:V$203,$C$193:$C$203,$C274,$D$193:$D$203,$D274)*
SUMPRODUCT($D$147:$N$152*($D$146:$N$146=$E$207)*($D$145:$N$145=$D274)*($C$147:$C$152=$B274))
) -
(
SUMIFS(V$179:V$189,$C$179:$C$189,$C274,$D$179:$D$189,$D274)*
SUMIFS(V$193:V$203,$C$193:$C$203,$C274,$D$193:$D$203,$D274)*
SUMPRODUCT($D$147:$N$152*($D$146:$N$146=$E$206)*($D$145:$N$145=$D274)*($C$147:$C$152=$B274))
)
)</f>
        <v>202.48195603897619</v>
      </c>
      <c r="W274" s="99" cm="1">
        <f t="array" ref="W274">$A274 * $E$108 * (
(
SUMIFS(W$179:W$189,$C$179:$C$189,$C274,$D$179:$D$189,$D274)*
SUMIFS(W$193:W$203,$C$193:$C$203,$C274,$D$193:$D$203,$D274)*
SUMPRODUCT($D$147:$N$152*($D$146:$N$146=$E$207)*($D$145:$N$145=$D274)*($C$147:$C$152=$B274))
) -
(
SUMIFS(W$179:W$189,$C$179:$C$189,$C274,$D$179:$D$189,$D274)*
SUMIFS(W$193:W$203,$C$193:$C$203,$C274,$D$193:$D$203,$D274)*
SUMPRODUCT($D$147:$N$152*($D$146:$N$146=$E$206)*($D$145:$N$145=$D274)*($C$147:$C$152=$B274))
)
)</f>
        <v>202.48195603897619</v>
      </c>
      <c r="X274" s="99" cm="1">
        <f t="array" ref="X274">$A274 * $E$108 * (
(
SUMIFS(X$179:X$189,$C$179:$C$189,$C274,$D$179:$D$189,$D274)*
SUMIFS(X$193:X$203,$C$193:$C$203,$C274,$D$193:$D$203,$D274)*
SUMPRODUCT($D$147:$N$152*($D$146:$N$146=$E$207)*($D$145:$N$145=$D274)*($C$147:$C$152=$B274))
) -
(
SUMIFS(X$179:X$189,$C$179:$C$189,$C274,$D$179:$D$189,$D274)*
SUMIFS(X$193:X$203,$C$193:$C$203,$C274,$D$193:$D$203,$D274)*
SUMPRODUCT($D$147:$N$152*($D$146:$N$146=$E$206)*($D$145:$N$145=$D274)*($C$147:$C$152=$B274))
)
)</f>
        <v>202.48195603897619</v>
      </c>
      <c r="Y274" s="99" cm="1">
        <f t="array" ref="Y274">$A274 * $E$108 * (
(
SUMIFS(Y$179:Y$189,$C$179:$C$189,$C274,$D$179:$D$189,$D274)*
SUMIFS(Y$193:Y$203,$C$193:$C$203,$C274,$D$193:$D$203,$D274)*
SUMPRODUCT($D$147:$N$152*($D$146:$N$146=$E$207)*($D$145:$N$145=$D274)*($C$147:$C$152=$B274))
) -
(
SUMIFS(Y$179:Y$189,$C$179:$C$189,$C274,$D$179:$D$189,$D274)*
SUMIFS(Y$193:Y$203,$C$193:$C$203,$C274,$D$193:$D$203,$D274)*
SUMPRODUCT($D$147:$N$152*($D$146:$N$146=$E$206)*($D$145:$N$145=$D274)*($C$147:$C$152=$B274))
)
)</f>
        <v>202.48195603897619</v>
      </c>
      <c r="Z274" s="99" cm="1">
        <f t="array" ref="Z274">$A274 * $E$108 * (
(
SUMIFS(Z$179:Z$189,$C$179:$C$189,$C274,$D$179:$D$189,$D274)*
SUMIFS(Z$193:Z$203,$C$193:$C$203,$C274,$D$193:$D$203,$D274)*
SUMPRODUCT($D$147:$N$152*($D$146:$N$146=$E$207)*($D$145:$N$145=$D274)*($C$147:$C$152=$B274))
) -
(
SUMIFS(Z$179:Z$189,$C$179:$C$189,$C274,$D$179:$D$189,$D274)*
SUMIFS(Z$193:Z$203,$C$193:$C$203,$C274,$D$193:$D$203,$D274)*
SUMPRODUCT($D$147:$N$152*($D$146:$N$146=$E$206)*($D$145:$N$145=$D274)*($C$147:$C$152=$B274))
)
)</f>
        <v>202.48195603897619</v>
      </c>
      <c r="AA274" s="99" cm="1">
        <f t="array" ref="AA274">$A274 * $E$108 * (
(
SUMIFS(AA$179:AA$189,$C$179:$C$189,$C274,$D$179:$D$189,$D274)*
SUMIFS(AA$193:AA$203,$C$193:$C$203,$C274,$D$193:$D$203,$D274)*
SUMPRODUCT($D$147:$N$152*($D$146:$N$146=$E$207)*($D$145:$N$145=$D274)*($C$147:$C$152=$B274))
) -
(
SUMIFS(AA$179:AA$189,$C$179:$C$189,$C274,$D$179:$D$189,$D274)*
SUMIFS(AA$193:AA$203,$C$193:$C$203,$C274,$D$193:$D$203,$D274)*
SUMPRODUCT($D$147:$N$152*($D$146:$N$146=$E$206)*($D$145:$N$145=$D274)*($C$147:$C$152=$B274))
)
)</f>
        <v>202.48195603897619</v>
      </c>
      <c r="AB274" s="99" cm="1">
        <f t="array" ref="AB274">$A274 * $E$108 * (
(
SUMIFS(AB$179:AB$189,$C$179:$C$189,$C274,$D$179:$D$189,$D274)*
SUMIFS(AB$193:AB$203,$C$193:$C$203,$C274,$D$193:$D$203,$D274)*
SUMPRODUCT($D$147:$N$152*($D$146:$N$146=$E$207)*($D$145:$N$145=$D274)*($C$147:$C$152=$B274))
) -
(
SUMIFS(AB$179:AB$189,$C$179:$C$189,$C274,$D$179:$D$189,$D274)*
SUMIFS(AB$193:AB$203,$C$193:$C$203,$C274,$D$193:$D$203,$D274)*
SUMPRODUCT($D$147:$N$152*($D$146:$N$146=$E$206)*($D$145:$N$145=$D274)*($C$147:$C$152=$B274))
)
)</f>
        <v>202.48195603897619</v>
      </c>
      <c r="AC274" s="99" cm="1">
        <f t="array" ref="AC274">$A274 * $E$108 * (
(
SUMIFS(AC$179:AC$189,$C$179:$C$189,$C274,$D$179:$D$189,$D274)*
SUMIFS(AC$193:AC$203,$C$193:$C$203,$C274,$D$193:$D$203,$D274)*
SUMPRODUCT($D$147:$N$152*($D$146:$N$146=$E$207)*($D$145:$N$145=$D274)*($C$147:$C$152=$B274))
) -
(
SUMIFS(AC$179:AC$189,$C$179:$C$189,$C274,$D$179:$D$189,$D274)*
SUMIFS(AC$193:AC$203,$C$193:$C$203,$C274,$D$193:$D$203,$D274)*
SUMPRODUCT($D$147:$N$152*($D$146:$N$146=$E$206)*($D$145:$N$145=$D274)*($C$147:$C$152=$B274))
)
)</f>
        <v>202.48195603897619</v>
      </c>
      <c r="AD274" s="99" cm="1">
        <f t="array" ref="AD274">$A274 * $E$108 * (
(
SUMIFS(AD$179:AD$189,$C$179:$C$189,$C274,$D$179:$D$189,$D274)*
SUMIFS(AD$193:AD$203,$C$193:$C$203,$C274,$D$193:$D$203,$D274)*
SUMPRODUCT($D$147:$N$152*($D$146:$N$146=$E$207)*($D$145:$N$145=$D274)*($C$147:$C$152=$B274))
) -
(
SUMIFS(AD$179:AD$189,$C$179:$C$189,$C274,$D$179:$D$189,$D274)*
SUMIFS(AD$193:AD$203,$C$193:$C$203,$C274,$D$193:$D$203,$D274)*
SUMPRODUCT($D$147:$N$152*($D$146:$N$146=$E$206)*($D$145:$N$145=$D274)*($C$147:$C$152=$B274))
)
)</f>
        <v>202.48195603897619</v>
      </c>
    </row>
    <row r="275" spans="1:30" x14ac:dyDescent="0.2">
      <c r="A275" s="15">
        <f>1</f>
        <v>1</v>
      </c>
      <c r="B275" s="6" t="s">
        <v>51</v>
      </c>
      <c r="C275" s="6" t="s">
        <v>36</v>
      </c>
      <c r="D275" s="6" t="s">
        <v>124</v>
      </c>
      <c r="E275" s="99" cm="1">
        <f t="array" ref="E275">$A275 * $E$108 * (
(
SUMIFS(E$179:E$189,$C$179:$C$189,$C275,$D$179:$D$189,$D275)*
SUMIFS(E$193:E$203,$C$193:$C$203,$C275,$D$193:$D$203,$D275)*
SUMPRODUCT($D$147:$N$152*($D$146:$N$146=$E$207)*($D$145:$N$145=$D275)*($C$147:$C$152=$B275))
) -
(
SUMIFS(E$179:E$189,$C$179:$C$189,$C275,$D$179:$D$189,$D275)*
SUMIFS(E$193:E$203,$C$193:$C$203,$C275,$D$193:$D$203,$D275)*
SUMPRODUCT($D$147:$N$152*($D$146:$N$146=$E$206)*($D$145:$N$145=$D275)*($C$147:$C$152=$B275))
)
)</f>
        <v>0</v>
      </c>
      <c r="F275" s="99" cm="1">
        <f t="array" ref="F275">$A275 * $E$108 * (
(
SUMIFS(F$179:F$189,$C$179:$C$189,$C275,$D$179:$D$189,$D275)*
SUMIFS(F$193:F$203,$C$193:$C$203,$C275,$D$193:$D$203,$D275)*
SUMPRODUCT($D$147:$N$152*($D$146:$N$146=$E$207)*($D$145:$N$145=$D275)*($C$147:$C$152=$B275))
) -
(
SUMIFS(F$179:F$189,$C$179:$C$189,$C275,$D$179:$D$189,$D275)*
SUMIFS(F$193:F$203,$C$193:$C$203,$C275,$D$193:$D$203,$D275)*
SUMPRODUCT($D$147:$N$152*($D$146:$N$146=$E$206)*($D$145:$N$145=$D275)*($C$147:$C$152=$B275))
)
)</f>
        <v>0</v>
      </c>
      <c r="G275" s="99" cm="1">
        <f t="array" ref="G275">$A275 * $E$108 * (
(
SUMIFS(G$179:G$189,$C$179:$C$189,$C275,$D$179:$D$189,$D275)*
SUMIFS(G$193:G$203,$C$193:$C$203,$C275,$D$193:$D$203,$D275)*
SUMPRODUCT($D$147:$N$152*($D$146:$N$146=$E$207)*($D$145:$N$145=$D275)*($C$147:$C$152=$B275))
) -
(
SUMIFS(G$179:G$189,$C$179:$C$189,$C275,$D$179:$D$189,$D275)*
SUMIFS(G$193:G$203,$C$193:$C$203,$C275,$D$193:$D$203,$D275)*
SUMPRODUCT($D$147:$N$152*($D$146:$N$146=$E$206)*($D$145:$N$145=$D275)*($C$147:$C$152=$B275))
)
)</f>
        <v>3.6071750366883935</v>
      </c>
      <c r="H275" s="99" cm="1">
        <f t="array" ref="H275">$A275 * $E$108 * (
(
SUMIFS(H$179:H$189,$C$179:$C$189,$C275,$D$179:$D$189,$D275)*
SUMIFS(H$193:H$203,$C$193:$C$203,$C275,$D$193:$D$203,$D275)*
SUMPRODUCT($D$147:$N$152*($D$146:$N$146=$E$207)*($D$145:$N$145=$D275)*($C$147:$C$152=$B275))
) -
(
SUMIFS(H$179:H$189,$C$179:$C$189,$C275,$D$179:$D$189,$D275)*
SUMIFS(H$193:H$203,$C$193:$C$203,$C275,$D$193:$D$203,$D275)*
SUMPRODUCT($D$147:$N$152*($D$146:$N$146=$E$206)*($D$145:$N$145=$D275)*($C$147:$C$152=$B275))
)
)</f>
        <v>7.2143500733767869</v>
      </c>
      <c r="I275" s="99" cm="1">
        <f t="array" ref="I275">$A275 * $E$108 * (
(
SUMIFS(I$179:I$189,$C$179:$C$189,$C275,$D$179:$D$189,$D275)*
SUMIFS(I$193:I$203,$C$193:$C$203,$C275,$D$193:$D$203,$D275)*
SUMPRODUCT($D$147:$N$152*($D$146:$N$146=$E$207)*($D$145:$N$145=$D275)*($C$147:$C$152=$B275))
) -
(
SUMIFS(I$179:I$189,$C$179:$C$189,$C275,$D$179:$D$189,$D275)*
SUMIFS(I$193:I$203,$C$193:$C$203,$C275,$D$193:$D$203,$D275)*
SUMPRODUCT($D$147:$N$152*($D$146:$N$146=$E$206)*($D$145:$N$145=$D275)*($C$147:$C$152=$B275))
)
)</f>
        <v>10.821525110065179</v>
      </c>
      <c r="J275" s="99" cm="1">
        <f t="array" ref="J275">$A275 * $E$108 * (
(
SUMIFS(J$179:J$189,$C$179:$C$189,$C275,$D$179:$D$189,$D275)*
SUMIFS(J$193:J$203,$C$193:$C$203,$C275,$D$193:$D$203,$D275)*
SUMPRODUCT($D$147:$N$152*($D$146:$N$146=$E$207)*($D$145:$N$145=$D275)*($C$147:$C$152=$B275))
) -
(
SUMIFS(J$179:J$189,$C$179:$C$189,$C275,$D$179:$D$189,$D275)*
SUMIFS(J$193:J$203,$C$193:$C$203,$C275,$D$193:$D$203,$D275)*
SUMPRODUCT($D$147:$N$152*($D$146:$N$146=$E$206)*($D$145:$N$145=$D275)*($C$147:$C$152=$B275))
)
)</f>
        <v>14.428700146753574</v>
      </c>
      <c r="K275" s="99" cm="1">
        <f t="array" ref="K275">$A275 * $E$108 * (
(
SUMIFS(K$179:K$189,$C$179:$C$189,$C275,$D$179:$D$189,$D275)*
SUMIFS(K$193:K$203,$C$193:$C$203,$C275,$D$193:$D$203,$D275)*
SUMPRODUCT($D$147:$N$152*($D$146:$N$146=$E$207)*($D$145:$N$145=$D275)*($C$147:$C$152=$B275))
) -
(
SUMIFS(K$179:K$189,$C$179:$C$189,$C275,$D$179:$D$189,$D275)*
SUMIFS(K$193:K$203,$C$193:$C$203,$C275,$D$193:$D$203,$D275)*
SUMPRODUCT($D$147:$N$152*($D$146:$N$146=$E$206)*($D$145:$N$145=$D275)*($C$147:$C$152=$B275))
)
)</f>
        <v>18.035875183441963</v>
      </c>
      <c r="L275" s="99" cm="1">
        <f t="array" ref="L275">$A275 * $E$108 * (
(
SUMIFS(L$179:L$189,$C$179:$C$189,$C275,$D$179:$D$189,$D275)*
SUMIFS(L$193:L$203,$C$193:$C$203,$C275,$D$193:$D$203,$D275)*
SUMPRODUCT($D$147:$N$152*($D$146:$N$146=$E$207)*($D$145:$N$145=$D275)*($C$147:$C$152=$B275))
) -
(
SUMIFS(L$179:L$189,$C$179:$C$189,$C275,$D$179:$D$189,$D275)*
SUMIFS(L$193:L$203,$C$193:$C$203,$C275,$D$193:$D$203,$D275)*
SUMPRODUCT($D$147:$N$152*($D$146:$N$146=$E$206)*($D$145:$N$145=$D275)*($C$147:$C$152=$B275))
)
)</f>
        <v>18.035875183441963</v>
      </c>
      <c r="M275" s="99" cm="1">
        <f t="array" ref="M275">$A275 * $E$108 * (
(
SUMIFS(M$179:M$189,$C$179:$C$189,$C275,$D$179:$D$189,$D275)*
SUMIFS(M$193:M$203,$C$193:$C$203,$C275,$D$193:$D$203,$D275)*
SUMPRODUCT($D$147:$N$152*($D$146:$N$146=$E$207)*($D$145:$N$145=$D275)*($C$147:$C$152=$B275))
) -
(
SUMIFS(M$179:M$189,$C$179:$C$189,$C275,$D$179:$D$189,$D275)*
SUMIFS(M$193:M$203,$C$193:$C$203,$C275,$D$193:$D$203,$D275)*
SUMPRODUCT($D$147:$N$152*($D$146:$N$146=$E$206)*($D$145:$N$145=$D275)*($C$147:$C$152=$B275))
)
)</f>
        <v>18.035875183441963</v>
      </c>
      <c r="N275" s="99" cm="1">
        <f t="array" ref="N275">$A275 * $E$108 * (
(
SUMIFS(N$179:N$189,$C$179:$C$189,$C275,$D$179:$D$189,$D275)*
SUMIFS(N$193:N$203,$C$193:$C$203,$C275,$D$193:$D$203,$D275)*
SUMPRODUCT($D$147:$N$152*($D$146:$N$146=$E$207)*($D$145:$N$145=$D275)*($C$147:$C$152=$B275))
) -
(
SUMIFS(N$179:N$189,$C$179:$C$189,$C275,$D$179:$D$189,$D275)*
SUMIFS(N$193:N$203,$C$193:$C$203,$C275,$D$193:$D$203,$D275)*
SUMPRODUCT($D$147:$N$152*($D$146:$N$146=$E$206)*($D$145:$N$145=$D275)*($C$147:$C$152=$B275))
)
)</f>
        <v>18.035875183441963</v>
      </c>
      <c r="O275" s="99" cm="1">
        <f t="array" ref="O275">$A275 * $E$108 * (
(
SUMIFS(O$179:O$189,$C$179:$C$189,$C275,$D$179:$D$189,$D275)*
SUMIFS(O$193:O$203,$C$193:$C$203,$C275,$D$193:$D$203,$D275)*
SUMPRODUCT($D$147:$N$152*($D$146:$N$146=$E$207)*($D$145:$N$145=$D275)*($C$147:$C$152=$B275))
) -
(
SUMIFS(O$179:O$189,$C$179:$C$189,$C275,$D$179:$D$189,$D275)*
SUMIFS(O$193:O$203,$C$193:$C$203,$C275,$D$193:$D$203,$D275)*
SUMPRODUCT($D$147:$N$152*($D$146:$N$146=$E$206)*($D$145:$N$145=$D275)*($C$147:$C$152=$B275))
)
)</f>
        <v>18.035875183441963</v>
      </c>
      <c r="P275" s="99" cm="1">
        <f t="array" ref="P275">$A275 * $E$108 * (
(
SUMIFS(P$179:P$189,$C$179:$C$189,$C275,$D$179:$D$189,$D275)*
SUMIFS(P$193:P$203,$C$193:$C$203,$C275,$D$193:$D$203,$D275)*
SUMPRODUCT($D$147:$N$152*($D$146:$N$146=$E$207)*($D$145:$N$145=$D275)*($C$147:$C$152=$B275))
) -
(
SUMIFS(P$179:P$189,$C$179:$C$189,$C275,$D$179:$D$189,$D275)*
SUMIFS(P$193:P$203,$C$193:$C$203,$C275,$D$193:$D$203,$D275)*
SUMPRODUCT($D$147:$N$152*($D$146:$N$146=$E$206)*($D$145:$N$145=$D275)*($C$147:$C$152=$B275))
)
)</f>
        <v>18.035875183441963</v>
      </c>
      <c r="Q275" s="99" cm="1">
        <f t="array" ref="Q275">$A275 * $E$108 * (
(
SUMIFS(Q$179:Q$189,$C$179:$C$189,$C275,$D$179:$D$189,$D275)*
SUMIFS(Q$193:Q$203,$C$193:$C$203,$C275,$D$193:$D$203,$D275)*
SUMPRODUCT($D$147:$N$152*($D$146:$N$146=$E$207)*($D$145:$N$145=$D275)*($C$147:$C$152=$B275))
) -
(
SUMIFS(Q$179:Q$189,$C$179:$C$189,$C275,$D$179:$D$189,$D275)*
SUMIFS(Q$193:Q$203,$C$193:$C$203,$C275,$D$193:$D$203,$D275)*
SUMPRODUCT($D$147:$N$152*($D$146:$N$146=$E$206)*($D$145:$N$145=$D275)*($C$147:$C$152=$B275))
)
)</f>
        <v>18.035875183441963</v>
      </c>
      <c r="R275" s="99" cm="1">
        <f t="array" ref="R275">$A275 * $E$108 * (
(
SUMIFS(R$179:R$189,$C$179:$C$189,$C275,$D$179:$D$189,$D275)*
SUMIFS(R$193:R$203,$C$193:$C$203,$C275,$D$193:$D$203,$D275)*
SUMPRODUCT($D$147:$N$152*($D$146:$N$146=$E$207)*($D$145:$N$145=$D275)*($C$147:$C$152=$B275))
) -
(
SUMIFS(R$179:R$189,$C$179:$C$189,$C275,$D$179:$D$189,$D275)*
SUMIFS(R$193:R$203,$C$193:$C$203,$C275,$D$193:$D$203,$D275)*
SUMPRODUCT($D$147:$N$152*($D$146:$N$146=$E$206)*($D$145:$N$145=$D275)*($C$147:$C$152=$B275))
)
)</f>
        <v>18.035875183441963</v>
      </c>
      <c r="S275" s="99" cm="1">
        <f t="array" ref="S275">$A275 * $E$108 * (
(
SUMIFS(S$179:S$189,$C$179:$C$189,$C275,$D$179:$D$189,$D275)*
SUMIFS(S$193:S$203,$C$193:$C$203,$C275,$D$193:$D$203,$D275)*
SUMPRODUCT($D$147:$N$152*($D$146:$N$146=$E$207)*($D$145:$N$145=$D275)*($C$147:$C$152=$B275))
) -
(
SUMIFS(S$179:S$189,$C$179:$C$189,$C275,$D$179:$D$189,$D275)*
SUMIFS(S$193:S$203,$C$193:$C$203,$C275,$D$193:$D$203,$D275)*
SUMPRODUCT($D$147:$N$152*($D$146:$N$146=$E$206)*($D$145:$N$145=$D275)*($C$147:$C$152=$B275))
)
)</f>
        <v>18.035875183441963</v>
      </c>
      <c r="T275" s="99" cm="1">
        <f t="array" ref="T275">$A275 * $E$108 * (
(
SUMIFS(T$179:T$189,$C$179:$C$189,$C275,$D$179:$D$189,$D275)*
SUMIFS(T$193:T$203,$C$193:$C$203,$C275,$D$193:$D$203,$D275)*
SUMPRODUCT($D$147:$N$152*($D$146:$N$146=$E$207)*($D$145:$N$145=$D275)*($C$147:$C$152=$B275))
) -
(
SUMIFS(T$179:T$189,$C$179:$C$189,$C275,$D$179:$D$189,$D275)*
SUMIFS(T$193:T$203,$C$193:$C$203,$C275,$D$193:$D$203,$D275)*
SUMPRODUCT($D$147:$N$152*($D$146:$N$146=$E$206)*($D$145:$N$145=$D275)*($C$147:$C$152=$B275))
)
)</f>
        <v>18.035875183441963</v>
      </c>
      <c r="U275" s="99" cm="1">
        <f t="array" ref="U275">$A275 * $E$108 * (
(
SUMIFS(U$179:U$189,$C$179:$C$189,$C275,$D$179:$D$189,$D275)*
SUMIFS(U$193:U$203,$C$193:$C$203,$C275,$D$193:$D$203,$D275)*
SUMPRODUCT($D$147:$N$152*($D$146:$N$146=$E$207)*($D$145:$N$145=$D275)*($C$147:$C$152=$B275))
) -
(
SUMIFS(U$179:U$189,$C$179:$C$189,$C275,$D$179:$D$189,$D275)*
SUMIFS(U$193:U$203,$C$193:$C$203,$C275,$D$193:$D$203,$D275)*
SUMPRODUCT($D$147:$N$152*($D$146:$N$146=$E$206)*($D$145:$N$145=$D275)*($C$147:$C$152=$B275))
)
)</f>
        <v>18.035875183441963</v>
      </c>
      <c r="V275" s="99" cm="1">
        <f t="array" ref="V275">$A275 * $E$108 * (
(
SUMIFS(V$179:V$189,$C$179:$C$189,$C275,$D$179:$D$189,$D275)*
SUMIFS(V$193:V$203,$C$193:$C$203,$C275,$D$193:$D$203,$D275)*
SUMPRODUCT($D$147:$N$152*($D$146:$N$146=$E$207)*($D$145:$N$145=$D275)*($C$147:$C$152=$B275))
) -
(
SUMIFS(V$179:V$189,$C$179:$C$189,$C275,$D$179:$D$189,$D275)*
SUMIFS(V$193:V$203,$C$193:$C$203,$C275,$D$193:$D$203,$D275)*
SUMPRODUCT($D$147:$N$152*($D$146:$N$146=$E$206)*($D$145:$N$145=$D275)*($C$147:$C$152=$B275))
)
)</f>
        <v>18.035875183441963</v>
      </c>
      <c r="W275" s="99" cm="1">
        <f t="array" ref="W275">$A275 * $E$108 * (
(
SUMIFS(W$179:W$189,$C$179:$C$189,$C275,$D$179:$D$189,$D275)*
SUMIFS(W$193:W$203,$C$193:$C$203,$C275,$D$193:$D$203,$D275)*
SUMPRODUCT($D$147:$N$152*($D$146:$N$146=$E$207)*($D$145:$N$145=$D275)*($C$147:$C$152=$B275))
) -
(
SUMIFS(W$179:W$189,$C$179:$C$189,$C275,$D$179:$D$189,$D275)*
SUMIFS(W$193:W$203,$C$193:$C$203,$C275,$D$193:$D$203,$D275)*
SUMPRODUCT($D$147:$N$152*($D$146:$N$146=$E$206)*($D$145:$N$145=$D275)*($C$147:$C$152=$B275))
)
)</f>
        <v>18.035875183441963</v>
      </c>
      <c r="X275" s="99" cm="1">
        <f t="array" ref="X275">$A275 * $E$108 * (
(
SUMIFS(X$179:X$189,$C$179:$C$189,$C275,$D$179:$D$189,$D275)*
SUMIFS(X$193:X$203,$C$193:$C$203,$C275,$D$193:$D$203,$D275)*
SUMPRODUCT($D$147:$N$152*($D$146:$N$146=$E$207)*($D$145:$N$145=$D275)*($C$147:$C$152=$B275))
) -
(
SUMIFS(X$179:X$189,$C$179:$C$189,$C275,$D$179:$D$189,$D275)*
SUMIFS(X$193:X$203,$C$193:$C$203,$C275,$D$193:$D$203,$D275)*
SUMPRODUCT($D$147:$N$152*($D$146:$N$146=$E$206)*($D$145:$N$145=$D275)*($C$147:$C$152=$B275))
)
)</f>
        <v>18.035875183441963</v>
      </c>
      <c r="Y275" s="99" cm="1">
        <f t="array" ref="Y275">$A275 * $E$108 * (
(
SUMIFS(Y$179:Y$189,$C$179:$C$189,$C275,$D$179:$D$189,$D275)*
SUMIFS(Y$193:Y$203,$C$193:$C$203,$C275,$D$193:$D$203,$D275)*
SUMPRODUCT($D$147:$N$152*($D$146:$N$146=$E$207)*($D$145:$N$145=$D275)*($C$147:$C$152=$B275))
) -
(
SUMIFS(Y$179:Y$189,$C$179:$C$189,$C275,$D$179:$D$189,$D275)*
SUMIFS(Y$193:Y$203,$C$193:$C$203,$C275,$D$193:$D$203,$D275)*
SUMPRODUCT($D$147:$N$152*($D$146:$N$146=$E$206)*($D$145:$N$145=$D275)*($C$147:$C$152=$B275))
)
)</f>
        <v>18.035875183441963</v>
      </c>
      <c r="Z275" s="99" cm="1">
        <f t="array" ref="Z275">$A275 * $E$108 * (
(
SUMIFS(Z$179:Z$189,$C$179:$C$189,$C275,$D$179:$D$189,$D275)*
SUMIFS(Z$193:Z$203,$C$193:$C$203,$C275,$D$193:$D$203,$D275)*
SUMPRODUCT($D$147:$N$152*($D$146:$N$146=$E$207)*($D$145:$N$145=$D275)*($C$147:$C$152=$B275))
) -
(
SUMIFS(Z$179:Z$189,$C$179:$C$189,$C275,$D$179:$D$189,$D275)*
SUMIFS(Z$193:Z$203,$C$193:$C$203,$C275,$D$193:$D$203,$D275)*
SUMPRODUCT($D$147:$N$152*($D$146:$N$146=$E$206)*($D$145:$N$145=$D275)*($C$147:$C$152=$B275))
)
)</f>
        <v>18.035875183441963</v>
      </c>
      <c r="AA275" s="99" cm="1">
        <f t="array" ref="AA275">$A275 * $E$108 * (
(
SUMIFS(AA$179:AA$189,$C$179:$C$189,$C275,$D$179:$D$189,$D275)*
SUMIFS(AA$193:AA$203,$C$193:$C$203,$C275,$D$193:$D$203,$D275)*
SUMPRODUCT($D$147:$N$152*($D$146:$N$146=$E$207)*($D$145:$N$145=$D275)*($C$147:$C$152=$B275))
) -
(
SUMIFS(AA$179:AA$189,$C$179:$C$189,$C275,$D$179:$D$189,$D275)*
SUMIFS(AA$193:AA$203,$C$193:$C$203,$C275,$D$193:$D$203,$D275)*
SUMPRODUCT($D$147:$N$152*($D$146:$N$146=$E$206)*($D$145:$N$145=$D275)*($C$147:$C$152=$B275))
)
)</f>
        <v>18.035875183441963</v>
      </c>
      <c r="AB275" s="99" cm="1">
        <f t="array" ref="AB275">$A275 * $E$108 * (
(
SUMIFS(AB$179:AB$189,$C$179:$C$189,$C275,$D$179:$D$189,$D275)*
SUMIFS(AB$193:AB$203,$C$193:$C$203,$C275,$D$193:$D$203,$D275)*
SUMPRODUCT($D$147:$N$152*($D$146:$N$146=$E$207)*($D$145:$N$145=$D275)*($C$147:$C$152=$B275))
) -
(
SUMIFS(AB$179:AB$189,$C$179:$C$189,$C275,$D$179:$D$189,$D275)*
SUMIFS(AB$193:AB$203,$C$193:$C$203,$C275,$D$193:$D$203,$D275)*
SUMPRODUCT($D$147:$N$152*($D$146:$N$146=$E$206)*($D$145:$N$145=$D275)*($C$147:$C$152=$B275))
)
)</f>
        <v>18.035875183441963</v>
      </c>
      <c r="AC275" s="99" cm="1">
        <f t="array" ref="AC275">$A275 * $E$108 * (
(
SUMIFS(AC$179:AC$189,$C$179:$C$189,$C275,$D$179:$D$189,$D275)*
SUMIFS(AC$193:AC$203,$C$193:$C$203,$C275,$D$193:$D$203,$D275)*
SUMPRODUCT($D$147:$N$152*($D$146:$N$146=$E$207)*($D$145:$N$145=$D275)*($C$147:$C$152=$B275))
) -
(
SUMIFS(AC$179:AC$189,$C$179:$C$189,$C275,$D$179:$D$189,$D275)*
SUMIFS(AC$193:AC$203,$C$193:$C$203,$C275,$D$193:$D$203,$D275)*
SUMPRODUCT($D$147:$N$152*($D$146:$N$146=$E$206)*($D$145:$N$145=$D275)*($C$147:$C$152=$B275))
)
)</f>
        <v>18.035875183441963</v>
      </c>
      <c r="AD275" s="99" cm="1">
        <f t="array" ref="AD275">$A275 * $E$108 * (
(
SUMIFS(AD$179:AD$189,$C$179:$C$189,$C275,$D$179:$D$189,$D275)*
SUMIFS(AD$193:AD$203,$C$193:$C$203,$C275,$D$193:$D$203,$D275)*
SUMPRODUCT($D$147:$N$152*($D$146:$N$146=$E$207)*($D$145:$N$145=$D275)*($C$147:$C$152=$B275))
) -
(
SUMIFS(AD$179:AD$189,$C$179:$C$189,$C275,$D$179:$D$189,$D275)*
SUMIFS(AD$193:AD$203,$C$193:$C$203,$C275,$D$193:$D$203,$D275)*
SUMPRODUCT($D$147:$N$152*($D$146:$N$146=$E$206)*($D$145:$N$145=$D275)*($C$147:$C$152=$B275))
)
)</f>
        <v>18.035875183441963</v>
      </c>
    </row>
    <row r="276" spans="1:30" x14ac:dyDescent="0.2">
      <c r="A276" s="15"/>
      <c r="B276" s="6"/>
      <c r="C276" s="6"/>
      <c r="D276" s="6"/>
      <c r="E276" s="99" cm="1">
        <f t="array" ref="E276">$A276 * $E$108 * (
(
SUMIFS(E$179:E$189,$C$179:$C$189,$C276,$D$179:$D$189,$D276)*
SUMIFS(E$193:E$203,$C$193:$C$203,$C276,$D$193:$D$203,$D276)*
SUMPRODUCT($D$147:$N$152*($D$146:$N$146=$E$207)*($D$145:$N$145=$D276)*($C$147:$C$152=$B276))
) -
(
SUMIFS(E$179:E$189,$C$179:$C$189,$C276,$D$179:$D$189,$D276)*
SUMIFS(E$193:E$203,$C$193:$C$203,$C276,$D$193:$D$203,$D276)*
SUMPRODUCT($D$147:$N$152*($D$146:$N$146=$E$206)*($D$145:$N$145=$D276)*($C$147:$C$152=$B276))
)
)</f>
        <v>0</v>
      </c>
      <c r="F276" s="99" cm="1">
        <f t="array" ref="F276">$A276 * $E$108 * (
(
SUMIFS(F$179:F$189,$C$179:$C$189,$C276,$D$179:$D$189,$D276)*
SUMIFS(F$193:F$203,$C$193:$C$203,$C276,$D$193:$D$203,$D276)*
SUMPRODUCT($D$147:$N$152*($D$146:$N$146=$E$207)*($D$145:$N$145=$D276)*($C$147:$C$152=$B276))
) -
(
SUMIFS(F$179:F$189,$C$179:$C$189,$C276,$D$179:$D$189,$D276)*
SUMIFS(F$193:F$203,$C$193:$C$203,$C276,$D$193:$D$203,$D276)*
SUMPRODUCT($D$147:$N$152*($D$146:$N$146=$E$206)*($D$145:$N$145=$D276)*($C$147:$C$152=$B276))
)
)</f>
        <v>0</v>
      </c>
      <c r="G276" s="99" cm="1">
        <f t="array" ref="G276">$A276 * $E$108 * (
(
SUMIFS(G$179:G$189,$C$179:$C$189,$C276,$D$179:$D$189,$D276)*
SUMIFS(G$193:G$203,$C$193:$C$203,$C276,$D$193:$D$203,$D276)*
SUMPRODUCT($D$147:$N$152*($D$146:$N$146=$E$207)*($D$145:$N$145=$D276)*($C$147:$C$152=$B276))
) -
(
SUMIFS(G$179:G$189,$C$179:$C$189,$C276,$D$179:$D$189,$D276)*
SUMIFS(G$193:G$203,$C$193:$C$203,$C276,$D$193:$D$203,$D276)*
SUMPRODUCT($D$147:$N$152*($D$146:$N$146=$E$206)*($D$145:$N$145=$D276)*($C$147:$C$152=$B276))
)
)</f>
        <v>0</v>
      </c>
      <c r="H276" s="99" cm="1">
        <f t="array" ref="H276">$A276 * $E$108 * (
(
SUMIFS(H$179:H$189,$C$179:$C$189,$C276,$D$179:$D$189,$D276)*
SUMIFS(H$193:H$203,$C$193:$C$203,$C276,$D$193:$D$203,$D276)*
SUMPRODUCT($D$147:$N$152*($D$146:$N$146=$E$207)*($D$145:$N$145=$D276)*($C$147:$C$152=$B276))
) -
(
SUMIFS(H$179:H$189,$C$179:$C$189,$C276,$D$179:$D$189,$D276)*
SUMIFS(H$193:H$203,$C$193:$C$203,$C276,$D$193:$D$203,$D276)*
SUMPRODUCT($D$147:$N$152*($D$146:$N$146=$E$206)*($D$145:$N$145=$D276)*($C$147:$C$152=$B276))
)
)</f>
        <v>0</v>
      </c>
      <c r="I276" s="99" cm="1">
        <f t="array" ref="I276">$A276 * $E$108 * (
(
SUMIFS(I$179:I$189,$C$179:$C$189,$C276,$D$179:$D$189,$D276)*
SUMIFS(I$193:I$203,$C$193:$C$203,$C276,$D$193:$D$203,$D276)*
SUMPRODUCT($D$147:$N$152*($D$146:$N$146=$E$207)*($D$145:$N$145=$D276)*($C$147:$C$152=$B276))
) -
(
SUMIFS(I$179:I$189,$C$179:$C$189,$C276,$D$179:$D$189,$D276)*
SUMIFS(I$193:I$203,$C$193:$C$203,$C276,$D$193:$D$203,$D276)*
SUMPRODUCT($D$147:$N$152*($D$146:$N$146=$E$206)*($D$145:$N$145=$D276)*($C$147:$C$152=$B276))
)
)</f>
        <v>0</v>
      </c>
      <c r="J276" s="99" cm="1">
        <f t="array" ref="J276">$A276 * $E$108 * (
(
SUMIFS(J$179:J$189,$C$179:$C$189,$C276,$D$179:$D$189,$D276)*
SUMIFS(J$193:J$203,$C$193:$C$203,$C276,$D$193:$D$203,$D276)*
SUMPRODUCT($D$147:$N$152*($D$146:$N$146=$E$207)*($D$145:$N$145=$D276)*($C$147:$C$152=$B276))
) -
(
SUMIFS(J$179:J$189,$C$179:$C$189,$C276,$D$179:$D$189,$D276)*
SUMIFS(J$193:J$203,$C$193:$C$203,$C276,$D$193:$D$203,$D276)*
SUMPRODUCT($D$147:$N$152*($D$146:$N$146=$E$206)*($D$145:$N$145=$D276)*($C$147:$C$152=$B276))
)
)</f>
        <v>0</v>
      </c>
      <c r="K276" s="99" cm="1">
        <f t="array" ref="K276">$A276 * $E$108 * (
(
SUMIFS(K$179:K$189,$C$179:$C$189,$C276,$D$179:$D$189,$D276)*
SUMIFS(K$193:K$203,$C$193:$C$203,$C276,$D$193:$D$203,$D276)*
SUMPRODUCT($D$147:$N$152*($D$146:$N$146=$E$207)*($D$145:$N$145=$D276)*($C$147:$C$152=$B276))
) -
(
SUMIFS(K$179:K$189,$C$179:$C$189,$C276,$D$179:$D$189,$D276)*
SUMIFS(K$193:K$203,$C$193:$C$203,$C276,$D$193:$D$203,$D276)*
SUMPRODUCT($D$147:$N$152*($D$146:$N$146=$E$206)*($D$145:$N$145=$D276)*($C$147:$C$152=$B276))
)
)</f>
        <v>0</v>
      </c>
      <c r="L276" s="99" cm="1">
        <f t="array" ref="L276">$A276 * $E$108 * (
(
SUMIFS(L$179:L$189,$C$179:$C$189,$C276,$D$179:$D$189,$D276)*
SUMIFS(L$193:L$203,$C$193:$C$203,$C276,$D$193:$D$203,$D276)*
SUMPRODUCT($D$147:$N$152*($D$146:$N$146=$E$207)*($D$145:$N$145=$D276)*($C$147:$C$152=$B276))
) -
(
SUMIFS(L$179:L$189,$C$179:$C$189,$C276,$D$179:$D$189,$D276)*
SUMIFS(L$193:L$203,$C$193:$C$203,$C276,$D$193:$D$203,$D276)*
SUMPRODUCT($D$147:$N$152*($D$146:$N$146=$E$206)*($D$145:$N$145=$D276)*($C$147:$C$152=$B276))
)
)</f>
        <v>0</v>
      </c>
      <c r="M276" s="99" cm="1">
        <f t="array" ref="M276">$A276 * $E$108 * (
(
SUMIFS(M$179:M$189,$C$179:$C$189,$C276,$D$179:$D$189,$D276)*
SUMIFS(M$193:M$203,$C$193:$C$203,$C276,$D$193:$D$203,$D276)*
SUMPRODUCT($D$147:$N$152*($D$146:$N$146=$E$207)*($D$145:$N$145=$D276)*($C$147:$C$152=$B276))
) -
(
SUMIFS(M$179:M$189,$C$179:$C$189,$C276,$D$179:$D$189,$D276)*
SUMIFS(M$193:M$203,$C$193:$C$203,$C276,$D$193:$D$203,$D276)*
SUMPRODUCT($D$147:$N$152*($D$146:$N$146=$E$206)*($D$145:$N$145=$D276)*($C$147:$C$152=$B276))
)
)</f>
        <v>0</v>
      </c>
      <c r="N276" s="99" cm="1">
        <f t="array" ref="N276">$A276 * $E$108 * (
(
SUMIFS(N$179:N$189,$C$179:$C$189,$C276,$D$179:$D$189,$D276)*
SUMIFS(N$193:N$203,$C$193:$C$203,$C276,$D$193:$D$203,$D276)*
SUMPRODUCT($D$147:$N$152*($D$146:$N$146=$E$207)*($D$145:$N$145=$D276)*($C$147:$C$152=$B276))
) -
(
SUMIFS(N$179:N$189,$C$179:$C$189,$C276,$D$179:$D$189,$D276)*
SUMIFS(N$193:N$203,$C$193:$C$203,$C276,$D$193:$D$203,$D276)*
SUMPRODUCT($D$147:$N$152*($D$146:$N$146=$E$206)*($D$145:$N$145=$D276)*($C$147:$C$152=$B276))
)
)</f>
        <v>0</v>
      </c>
      <c r="O276" s="99" cm="1">
        <f t="array" ref="O276">$A276 * $E$108 * (
(
SUMIFS(O$179:O$189,$C$179:$C$189,$C276,$D$179:$D$189,$D276)*
SUMIFS(O$193:O$203,$C$193:$C$203,$C276,$D$193:$D$203,$D276)*
SUMPRODUCT($D$147:$N$152*($D$146:$N$146=$E$207)*($D$145:$N$145=$D276)*($C$147:$C$152=$B276))
) -
(
SUMIFS(O$179:O$189,$C$179:$C$189,$C276,$D$179:$D$189,$D276)*
SUMIFS(O$193:O$203,$C$193:$C$203,$C276,$D$193:$D$203,$D276)*
SUMPRODUCT($D$147:$N$152*($D$146:$N$146=$E$206)*($D$145:$N$145=$D276)*($C$147:$C$152=$B276))
)
)</f>
        <v>0</v>
      </c>
      <c r="P276" s="99" cm="1">
        <f t="array" ref="P276">$A276 * $E$108 * (
(
SUMIFS(P$179:P$189,$C$179:$C$189,$C276,$D$179:$D$189,$D276)*
SUMIFS(P$193:P$203,$C$193:$C$203,$C276,$D$193:$D$203,$D276)*
SUMPRODUCT($D$147:$N$152*($D$146:$N$146=$E$207)*($D$145:$N$145=$D276)*($C$147:$C$152=$B276))
) -
(
SUMIFS(P$179:P$189,$C$179:$C$189,$C276,$D$179:$D$189,$D276)*
SUMIFS(P$193:P$203,$C$193:$C$203,$C276,$D$193:$D$203,$D276)*
SUMPRODUCT($D$147:$N$152*($D$146:$N$146=$E$206)*($D$145:$N$145=$D276)*($C$147:$C$152=$B276))
)
)</f>
        <v>0</v>
      </c>
      <c r="Q276" s="99" cm="1">
        <f t="array" ref="Q276">$A276 * $E$108 * (
(
SUMIFS(Q$179:Q$189,$C$179:$C$189,$C276,$D$179:$D$189,$D276)*
SUMIFS(Q$193:Q$203,$C$193:$C$203,$C276,$D$193:$D$203,$D276)*
SUMPRODUCT($D$147:$N$152*($D$146:$N$146=$E$207)*($D$145:$N$145=$D276)*($C$147:$C$152=$B276))
) -
(
SUMIFS(Q$179:Q$189,$C$179:$C$189,$C276,$D$179:$D$189,$D276)*
SUMIFS(Q$193:Q$203,$C$193:$C$203,$C276,$D$193:$D$203,$D276)*
SUMPRODUCT($D$147:$N$152*($D$146:$N$146=$E$206)*($D$145:$N$145=$D276)*($C$147:$C$152=$B276))
)
)</f>
        <v>0</v>
      </c>
      <c r="R276" s="99" cm="1">
        <f t="array" ref="R276">$A276 * $E$108 * (
(
SUMIFS(R$179:R$189,$C$179:$C$189,$C276,$D$179:$D$189,$D276)*
SUMIFS(R$193:R$203,$C$193:$C$203,$C276,$D$193:$D$203,$D276)*
SUMPRODUCT($D$147:$N$152*($D$146:$N$146=$E$207)*($D$145:$N$145=$D276)*($C$147:$C$152=$B276))
) -
(
SUMIFS(R$179:R$189,$C$179:$C$189,$C276,$D$179:$D$189,$D276)*
SUMIFS(R$193:R$203,$C$193:$C$203,$C276,$D$193:$D$203,$D276)*
SUMPRODUCT($D$147:$N$152*($D$146:$N$146=$E$206)*($D$145:$N$145=$D276)*($C$147:$C$152=$B276))
)
)</f>
        <v>0</v>
      </c>
      <c r="S276" s="99" cm="1">
        <f t="array" ref="S276">$A276 * $E$108 * (
(
SUMIFS(S$179:S$189,$C$179:$C$189,$C276,$D$179:$D$189,$D276)*
SUMIFS(S$193:S$203,$C$193:$C$203,$C276,$D$193:$D$203,$D276)*
SUMPRODUCT($D$147:$N$152*($D$146:$N$146=$E$207)*($D$145:$N$145=$D276)*($C$147:$C$152=$B276))
) -
(
SUMIFS(S$179:S$189,$C$179:$C$189,$C276,$D$179:$D$189,$D276)*
SUMIFS(S$193:S$203,$C$193:$C$203,$C276,$D$193:$D$203,$D276)*
SUMPRODUCT($D$147:$N$152*($D$146:$N$146=$E$206)*($D$145:$N$145=$D276)*($C$147:$C$152=$B276))
)
)</f>
        <v>0</v>
      </c>
      <c r="T276" s="99" cm="1">
        <f t="array" ref="T276">$A276 * $E$108 * (
(
SUMIFS(T$179:T$189,$C$179:$C$189,$C276,$D$179:$D$189,$D276)*
SUMIFS(T$193:T$203,$C$193:$C$203,$C276,$D$193:$D$203,$D276)*
SUMPRODUCT($D$147:$N$152*($D$146:$N$146=$E$207)*($D$145:$N$145=$D276)*($C$147:$C$152=$B276))
) -
(
SUMIFS(T$179:T$189,$C$179:$C$189,$C276,$D$179:$D$189,$D276)*
SUMIFS(T$193:T$203,$C$193:$C$203,$C276,$D$193:$D$203,$D276)*
SUMPRODUCT($D$147:$N$152*($D$146:$N$146=$E$206)*($D$145:$N$145=$D276)*($C$147:$C$152=$B276))
)
)</f>
        <v>0</v>
      </c>
      <c r="U276" s="99" cm="1">
        <f t="array" ref="U276">$A276 * $E$108 * (
(
SUMIFS(U$179:U$189,$C$179:$C$189,$C276,$D$179:$D$189,$D276)*
SUMIFS(U$193:U$203,$C$193:$C$203,$C276,$D$193:$D$203,$D276)*
SUMPRODUCT($D$147:$N$152*($D$146:$N$146=$E$207)*($D$145:$N$145=$D276)*($C$147:$C$152=$B276))
) -
(
SUMIFS(U$179:U$189,$C$179:$C$189,$C276,$D$179:$D$189,$D276)*
SUMIFS(U$193:U$203,$C$193:$C$203,$C276,$D$193:$D$203,$D276)*
SUMPRODUCT($D$147:$N$152*($D$146:$N$146=$E$206)*($D$145:$N$145=$D276)*($C$147:$C$152=$B276))
)
)</f>
        <v>0</v>
      </c>
      <c r="V276" s="99" cm="1">
        <f t="array" ref="V276">$A276 * $E$108 * (
(
SUMIFS(V$179:V$189,$C$179:$C$189,$C276,$D$179:$D$189,$D276)*
SUMIFS(V$193:V$203,$C$193:$C$203,$C276,$D$193:$D$203,$D276)*
SUMPRODUCT($D$147:$N$152*($D$146:$N$146=$E$207)*($D$145:$N$145=$D276)*($C$147:$C$152=$B276))
) -
(
SUMIFS(V$179:V$189,$C$179:$C$189,$C276,$D$179:$D$189,$D276)*
SUMIFS(V$193:V$203,$C$193:$C$203,$C276,$D$193:$D$203,$D276)*
SUMPRODUCT($D$147:$N$152*($D$146:$N$146=$E$206)*($D$145:$N$145=$D276)*($C$147:$C$152=$B276))
)
)</f>
        <v>0</v>
      </c>
      <c r="W276" s="99" cm="1">
        <f t="array" ref="W276">$A276 * $E$108 * (
(
SUMIFS(W$179:W$189,$C$179:$C$189,$C276,$D$179:$D$189,$D276)*
SUMIFS(W$193:W$203,$C$193:$C$203,$C276,$D$193:$D$203,$D276)*
SUMPRODUCT($D$147:$N$152*($D$146:$N$146=$E$207)*($D$145:$N$145=$D276)*($C$147:$C$152=$B276))
) -
(
SUMIFS(W$179:W$189,$C$179:$C$189,$C276,$D$179:$D$189,$D276)*
SUMIFS(W$193:W$203,$C$193:$C$203,$C276,$D$193:$D$203,$D276)*
SUMPRODUCT($D$147:$N$152*($D$146:$N$146=$E$206)*($D$145:$N$145=$D276)*($C$147:$C$152=$B276))
)
)</f>
        <v>0</v>
      </c>
      <c r="X276" s="99" cm="1">
        <f t="array" ref="X276">$A276 * $E$108 * (
(
SUMIFS(X$179:X$189,$C$179:$C$189,$C276,$D$179:$D$189,$D276)*
SUMIFS(X$193:X$203,$C$193:$C$203,$C276,$D$193:$D$203,$D276)*
SUMPRODUCT($D$147:$N$152*($D$146:$N$146=$E$207)*($D$145:$N$145=$D276)*($C$147:$C$152=$B276))
) -
(
SUMIFS(X$179:X$189,$C$179:$C$189,$C276,$D$179:$D$189,$D276)*
SUMIFS(X$193:X$203,$C$193:$C$203,$C276,$D$193:$D$203,$D276)*
SUMPRODUCT($D$147:$N$152*($D$146:$N$146=$E$206)*($D$145:$N$145=$D276)*($C$147:$C$152=$B276))
)
)</f>
        <v>0</v>
      </c>
      <c r="Y276" s="99" cm="1">
        <f t="array" ref="Y276">$A276 * $E$108 * (
(
SUMIFS(Y$179:Y$189,$C$179:$C$189,$C276,$D$179:$D$189,$D276)*
SUMIFS(Y$193:Y$203,$C$193:$C$203,$C276,$D$193:$D$203,$D276)*
SUMPRODUCT($D$147:$N$152*($D$146:$N$146=$E$207)*($D$145:$N$145=$D276)*($C$147:$C$152=$B276))
) -
(
SUMIFS(Y$179:Y$189,$C$179:$C$189,$C276,$D$179:$D$189,$D276)*
SUMIFS(Y$193:Y$203,$C$193:$C$203,$C276,$D$193:$D$203,$D276)*
SUMPRODUCT($D$147:$N$152*($D$146:$N$146=$E$206)*($D$145:$N$145=$D276)*($C$147:$C$152=$B276))
)
)</f>
        <v>0</v>
      </c>
      <c r="Z276" s="99" cm="1">
        <f t="array" ref="Z276">$A276 * $E$108 * (
(
SUMIFS(Z$179:Z$189,$C$179:$C$189,$C276,$D$179:$D$189,$D276)*
SUMIFS(Z$193:Z$203,$C$193:$C$203,$C276,$D$193:$D$203,$D276)*
SUMPRODUCT($D$147:$N$152*($D$146:$N$146=$E$207)*($D$145:$N$145=$D276)*($C$147:$C$152=$B276))
) -
(
SUMIFS(Z$179:Z$189,$C$179:$C$189,$C276,$D$179:$D$189,$D276)*
SUMIFS(Z$193:Z$203,$C$193:$C$203,$C276,$D$193:$D$203,$D276)*
SUMPRODUCT($D$147:$N$152*($D$146:$N$146=$E$206)*($D$145:$N$145=$D276)*($C$147:$C$152=$B276))
)
)</f>
        <v>0</v>
      </c>
      <c r="AA276" s="99" cm="1">
        <f t="array" ref="AA276">$A276 * $E$108 * (
(
SUMIFS(AA$179:AA$189,$C$179:$C$189,$C276,$D$179:$D$189,$D276)*
SUMIFS(AA$193:AA$203,$C$193:$C$203,$C276,$D$193:$D$203,$D276)*
SUMPRODUCT($D$147:$N$152*($D$146:$N$146=$E$207)*($D$145:$N$145=$D276)*($C$147:$C$152=$B276))
) -
(
SUMIFS(AA$179:AA$189,$C$179:$C$189,$C276,$D$179:$D$189,$D276)*
SUMIFS(AA$193:AA$203,$C$193:$C$203,$C276,$D$193:$D$203,$D276)*
SUMPRODUCT($D$147:$N$152*($D$146:$N$146=$E$206)*($D$145:$N$145=$D276)*($C$147:$C$152=$B276))
)
)</f>
        <v>0</v>
      </c>
      <c r="AB276" s="99" cm="1">
        <f t="array" ref="AB276">$A276 * $E$108 * (
(
SUMIFS(AB$179:AB$189,$C$179:$C$189,$C276,$D$179:$D$189,$D276)*
SUMIFS(AB$193:AB$203,$C$193:$C$203,$C276,$D$193:$D$203,$D276)*
SUMPRODUCT($D$147:$N$152*($D$146:$N$146=$E$207)*($D$145:$N$145=$D276)*($C$147:$C$152=$B276))
) -
(
SUMIFS(AB$179:AB$189,$C$179:$C$189,$C276,$D$179:$D$189,$D276)*
SUMIFS(AB$193:AB$203,$C$193:$C$203,$C276,$D$193:$D$203,$D276)*
SUMPRODUCT($D$147:$N$152*($D$146:$N$146=$E$206)*($D$145:$N$145=$D276)*($C$147:$C$152=$B276))
)
)</f>
        <v>0</v>
      </c>
      <c r="AC276" s="99" cm="1">
        <f t="array" ref="AC276">$A276 * $E$108 * (
(
SUMIFS(AC$179:AC$189,$C$179:$C$189,$C276,$D$179:$D$189,$D276)*
SUMIFS(AC$193:AC$203,$C$193:$C$203,$C276,$D$193:$D$203,$D276)*
SUMPRODUCT($D$147:$N$152*($D$146:$N$146=$E$207)*($D$145:$N$145=$D276)*($C$147:$C$152=$B276))
) -
(
SUMIFS(AC$179:AC$189,$C$179:$C$189,$C276,$D$179:$D$189,$D276)*
SUMIFS(AC$193:AC$203,$C$193:$C$203,$C276,$D$193:$D$203,$D276)*
SUMPRODUCT($D$147:$N$152*($D$146:$N$146=$E$206)*($D$145:$N$145=$D276)*($C$147:$C$152=$B276))
)
)</f>
        <v>0</v>
      </c>
      <c r="AD276" s="99" cm="1">
        <f t="array" ref="AD276">$A276 * $E$108 * (
(
SUMIFS(AD$179:AD$189,$C$179:$C$189,$C276,$D$179:$D$189,$D276)*
SUMIFS(AD$193:AD$203,$C$193:$C$203,$C276,$D$193:$D$203,$D276)*
SUMPRODUCT($D$147:$N$152*($D$146:$N$146=$E$207)*($D$145:$N$145=$D276)*($C$147:$C$152=$B276))
) -
(
SUMIFS(AD$179:AD$189,$C$179:$C$189,$C276,$D$179:$D$189,$D276)*
SUMIFS(AD$193:AD$203,$C$193:$C$203,$C276,$D$193:$D$203,$D276)*
SUMPRODUCT($D$147:$N$152*($D$146:$N$146=$E$206)*($D$145:$N$145=$D276)*($C$147:$C$152=$B276))
)
)</f>
        <v>0</v>
      </c>
    </row>
    <row r="277" spans="1:30" x14ac:dyDescent="0.2">
      <c r="A277" s="15">
        <f>1</f>
        <v>1</v>
      </c>
      <c r="B277" s="6" t="s">
        <v>46</v>
      </c>
      <c r="C277" s="6" t="s">
        <v>37</v>
      </c>
      <c r="D277" s="6" t="s">
        <v>125</v>
      </c>
      <c r="E277" s="99" cm="1">
        <f t="array" ref="E277">$A277 * $E$108 * (
(
SUMIFS(E$179:E$189,$C$179:$C$189,$C277,$D$179:$D$189,$D277)*
SUMIFS(E$193:E$203,$C$193:$C$203,$C277,$D$193:$D$203,$D277)*
SUMPRODUCT($D$147:$N$152*($D$146:$N$146=$E$207)*($D$145:$N$145=$D277)*($C$147:$C$152=$B277))
) -
(
SUMIFS(E$179:E$189,$C$179:$C$189,$C277,$D$179:$D$189,$D277)*
SUMIFS(E$193:E$203,$C$193:$C$203,$C277,$D$193:$D$203,$D277)*
SUMPRODUCT($D$147:$N$152*($D$146:$N$146=$E$206)*($D$145:$N$145=$D277)*($C$147:$C$152=$B277))
)
)</f>
        <v>0</v>
      </c>
      <c r="F277" s="99" cm="1">
        <f t="array" ref="F277">$A277 * $E$108 * (
(
SUMIFS(F$179:F$189,$C$179:$C$189,$C277,$D$179:$D$189,$D277)*
SUMIFS(F$193:F$203,$C$193:$C$203,$C277,$D$193:$D$203,$D277)*
SUMPRODUCT($D$147:$N$152*($D$146:$N$146=$E$207)*($D$145:$N$145=$D277)*($C$147:$C$152=$B277))
) -
(
SUMIFS(F$179:F$189,$C$179:$C$189,$C277,$D$179:$D$189,$D277)*
SUMIFS(F$193:F$203,$C$193:$C$203,$C277,$D$193:$D$203,$D277)*
SUMPRODUCT($D$147:$N$152*($D$146:$N$146=$E$206)*($D$145:$N$145=$D277)*($C$147:$C$152=$B277))
)
)</f>
        <v>0</v>
      </c>
      <c r="G277" s="99" cm="1">
        <f t="array" ref="G277">$A277 * $E$108 * (
(
SUMIFS(G$179:G$189,$C$179:$C$189,$C277,$D$179:$D$189,$D277)*
SUMIFS(G$193:G$203,$C$193:$C$203,$C277,$D$193:$D$203,$D277)*
SUMPRODUCT($D$147:$N$152*($D$146:$N$146=$E$207)*($D$145:$N$145=$D277)*($C$147:$C$152=$B277))
) -
(
SUMIFS(G$179:G$189,$C$179:$C$189,$C277,$D$179:$D$189,$D277)*
SUMIFS(G$193:G$203,$C$193:$C$203,$C277,$D$193:$D$203,$D277)*
SUMPRODUCT($D$147:$N$152*($D$146:$N$146=$E$206)*($D$145:$N$145=$D277)*($C$147:$C$152=$B277))
)
)</f>
        <v>19.990403991849881</v>
      </c>
      <c r="H277" s="99" cm="1">
        <f t="array" ref="H277">$A277 * $E$108 * (
(
SUMIFS(H$179:H$189,$C$179:$C$189,$C277,$D$179:$D$189,$D277)*
SUMIFS(H$193:H$203,$C$193:$C$203,$C277,$D$193:$D$203,$D277)*
SUMPRODUCT($D$147:$N$152*($D$146:$N$146=$E$207)*($D$145:$N$145=$D277)*($C$147:$C$152=$B277))
) -
(
SUMIFS(H$179:H$189,$C$179:$C$189,$C277,$D$179:$D$189,$D277)*
SUMIFS(H$193:H$203,$C$193:$C$203,$C277,$D$193:$D$203,$D277)*
SUMPRODUCT($D$147:$N$152*($D$146:$N$146=$E$206)*($D$145:$N$145=$D277)*($C$147:$C$152=$B277))
)
)</f>
        <v>39.980807983699762</v>
      </c>
      <c r="I277" s="99" cm="1">
        <f t="array" ref="I277">$A277 * $E$108 * (
(
SUMIFS(I$179:I$189,$C$179:$C$189,$C277,$D$179:$D$189,$D277)*
SUMIFS(I$193:I$203,$C$193:$C$203,$C277,$D$193:$D$203,$D277)*
SUMPRODUCT($D$147:$N$152*($D$146:$N$146=$E$207)*($D$145:$N$145=$D277)*($C$147:$C$152=$B277))
) -
(
SUMIFS(I$179:I$189,$C$179:$C$189,$C277,$D$179:$D$189,$D277)*
SUMIFS(I$193:I$203,$C$193:$C$203,$C277,$D$193:$D$203,$D277)*
SUMPRODUCT($D$147:$N$152*($D$146:$N$146=$E$206)*($D$145:$N$145=$D277)*($C$147:$C$152=$B277))
)
)</f>
        <v>59.971211975549643</v>
      </c>
      <c r="J277" s="99" cm="1">
        <f t="array" ref="J277">$A277 * $E$108 * (
(
SUMIFS(J$179:J$189,$C$179:$C$189,$C277,$D$179:$D$189,$D277)*
SUMIFS(J$193:J$203,$C$193:$C$203,$C277,$D$193:$D$203,$D277)*
SUMPRODUCT($D$147:$N$152*($D$146:$N$146=$E$207)*($D$145:$N$145=$D277)*($C$147:$C$152=$B277))
) -
(
SUMIFS(J$179:J$189,$C$179:$C$189,$C277,$D$179:$D$189,$D277)*
SUMIFS(J$193:J$203,$C$193:$C$203,$C277,$D$193:$D$203,$D277)*
SUMPRODUCT($D$147:$N$152*($D$146:$N$146=$E$206)*($D$145:$N$145=$D277)*($C$147:$C$152=$B277))
)
)</f>
        <v>79.961615967399524</v>
      </c>
      <c r="K277" s="99" cm="1">
        <f t="array" ref="K277">$A277 * $E$108 * (
(
SUMIFS(K$179:K$189,$C$179:$C$189,$C277,$D$179:$D$189,$D277)*
SUMIFS(K$193:K$203,$C$193:$C$203,$C277,$D$193:$D$203,$D277)*
SUMPRODUCT($D$147:$N$152*($D$146:$N$146=$E$207)*($D$145:$N$145=$D277)*($C$147:$C$152=$B277))
) -
(
SUMIFS(K$179:K$189,$C$179:$C$189,$C277,$D$179:$D$189,$D277)*
SUMIFS(K$193:K$203,$C$193:$C$203,$C277,$D$193:$D$203,$D277)*
SUMPRODUCT($D$147:$N$152*($D$146:$N$146=$E$206)*($D$145:$N$145=$D277)*($C$147:$C$152=$B277))
)
)</f>
        <v>99.952019959249398</v>
      </c>
      <c r="L277" s="99" cm="1">
        <f t="array" ref="L277">$A277 * $E$108 * (
(
SUMIFS(L$179:L$189,$C$179:$C$189,$C277,$D$179:$D$189,$D277)*
SUMIFS(L$193:L$203,$C$193:$C$203,$C277,$D$193:$D$203,$D277)*
SUMPRODUCT($D$147:$N$152*($D$146:$N$146=$E$207)*($D$145:$N$145=$D277)*($C$147:$C$152=$B277))
) -
(
SUMIFS(L$179:L$189,$C$179:$C$189,$C277,$D$179:$D$189,$D277)*
SUMIFS(L$193:L$203,$C$193:$C$203,$C277,$D$193:$D$203,$D277)*
SUMPRODUCT($D$147:$N$152*($D$146:$N$146=$E$206)*($D$145:$N$145=$D277)*($C$147:$C$152=$B277))
)
)</f>
        <v>99.952019959249398</v>
      </c>
      <c r="M277" s="99" cm="1">
        <f t="array" ref="M277">$A277 * $E$108 * (
(
SUMIFS(M$179:M$189,$C$179:$C$189,$C277,$D$179:$D$189,$D277)*
SUMIFS(M$193:M$203,$C$193:$C$203,$C277,$D$193:$D$203,$D277)*
SUMPRODUCT($D$147:$N$152*($D$146:$N$146=$E$207)*($D$145:$N$145=$D277)*($C$147:$C$152=$B277))
) -
(
SUMIFS(M$179:M$189,$C$179:$C$189,$C277,$D$179:$D$189,$D277)*
SUMIFS(M$193:M$203,$C$193:$C$203,$C277,$D$193:$D$203,$D277)*
SUMPRODUCT($D$147:$N$152*($D$146:$N$146=$E$206)*($D$145:$N$145=$D277)*($C$147:$C$152=$B277))
)
)</f>
        <v>99.952019959249398</v>
      </c>
      <c r="N277" s="99" cm="1">
        <f t="array" ref="N277">$A277 * $E$108 * (
(
SUMIFS(N$179:N$189,$C$179:$C$189,$C277,$D$179:$D$189,$D277)*
SUMIFS(N$193:N$203,$C$193:$C$203,$C277,$D$193:$D$203,$D277)*
SUMPRODUCT($D$147:$N$152*($D$146:$N$146=$E$207)*($D$145:$N$145=$D277)*($C$147:$C$152=$B277))
) -
(
SUMIFS(N$179:N$189,$C$179:$C$189,$C277,$D$179:$D$189,$D277)*
SUMIFS(N$193:N$203,$C$193:$C$203,$C277,$D$193:$D$203,$D277)*
SUMPRODUCT($D$147:$N$152*($D$146:$N$146=$E$206)*($D$145:$N$145=$D277)*($C$147:$C$152=$B277))
)
)</f>
        <v>99.952019959249398</v>
      </c>
      <c r="O277" s="99" cm="1">
        <f t="array" ref="O277">$A277 * $E$108 * (
(
SUMIFS(O$179:O$189,$C$179:$C$189,$C277,$D$179:$D$189,$D277)*
SUMIFS(O$193:O$203,$C$193:$C$203,$C277,$D$193:$D$203,$D277)*
SUMPRODUCT($D$147:$N$152*($D$146:$N$146=$E$207)*($D$145:$N$145=$D277)*($C$147:$C$152=$B277))
) -
(
SUMIFS(O$179:O$189,$C$179:$C$189,$C277,$D$179:$D$189,$D277)*
SUMIFS(O$193:O$203,$C$193:$C$203,$C277,$D$193:$D$203,$D277)*
SUMPRODUCT($D$147:$N$152*($D$146:$N$146=$E$206)*($D$145:$N$145=$D277)*($C$147:$C$152=$B277))
)
)</f>
        <v>99.952019959249398</v>
      </c>
      <c r="P277" s="99" cm="1">
        <f t="array" ref="P277">$A277 * $E$108 * (
(
SUMIFS(P$179:P$189,$C$179:$C$189,$C277,$D$179:$D$189,$D277)*
SUMIFS(P$193:P$203,$C$193:$C$203,$C277,$D$193:$D$203,$D277)*
SUMPRODUCT($D$147:$N$152*($D$146:$N$146=$E$207)*($D$145:$N$145=$D277)*($C$147:$C$152=$B277))
) -
(
SUMIFS(P$179:P$189,$C$179:$C$189,$C277,$D$179:$D$189,$D277)*
SUMIFS(P$193:P$203,$C$193:$C$203,$C277,$D$193:$D$203,$D277)*
SUMPRODUCT($D$147:$N$152*($D$146:$N$146=$E$206)*($D$145:$N$145=$D277)*($C$147:$C$152=$B277))
)
)</f>
        <v>99.952019959249398</v>
      </c>
      <c r="Q277" s="99" cm="1">
        <f t="array" ref="Q277">$A277 * $E$108 * (
(
SUMIFS(Q$179:Q$189,$C$179:$C$189,$C277,$D$179:$D$189,$D277)*
SUMIFS(Q$193:Q$203,$C$193:$C$203,$C277,$D$193:$D$203,$D277)*
SUMPRODUCT($D$147:$N$152*($D$146:$N$146=$E$207)*($D$145:$N$145=$D277)*($C$147:$C$152=$B277))
) -
(
SUMIFS(Q$179:Q$189,$C$179:$C$189,$C277,$D$179:$D$189,$D277)*
SUMIFS(Q$193:Q$203,$C$193:$C$203,$C277,$D$193:$D$203,$D277)*
SUMPRODUCT($D$147:$N$152*($D$146:$N$146=$E$206)*($D$145:$N$145=$D277)*($C$147:$C$152=$B277))
)
)</f>
        <v>99.952019959249398</v>
      </c>
      <c r="R277" s="99" cm="1">
        <f t="array" ref="R277">$A277 * $E$108 * (
(
SUMIFS(R$179:R$189,$C$179:$C$189,$C277,$D$179:$D$189,$D277)*
SUMIFS(R$193:R$203,$C$193:$C$203,$C277,$D$193:$D$203,$D277)*
SUMPRODUCT($D$147:$N$152*($D$146:$N$146=$E$207)*($D$145:$N$145=$D277)*($C$147:$C$152=$B277))
) -
(
SUMIFS(R$179:R$189,$C$179:$C$189,$C277,$D$179:$D$189,$D277)*
SUMIFS(R$193:R$203,$C$193:$C$203,$C277,$D$193:$D$203,$D277)*
SUMPRODUCT($D$147:$N$152*($D$146:$N$146=$E$206)*($D$145:$N$145=$D277)*($C$147:$C$152=$B277))
)
)</f>
        <v>99.952019959249398</v>
      </c>
      <c r="S277" s="99" cm="1">
        <f t="array" ref="S277">$A277 * $E$108 * (
(
SUMIFS(S$179:S$189,$C$179:$C$189,$C277,$D$179:$D$189,$D277)*
SUMIFS(S$193:S$203,$C$193:$C$203,$C277,$D$193:$D$203,$D277)*
SUMPRODUCT($D$147:$N$152*($D$146:$N$146=$E$207)*($D$145:$N$145=$D277)*($C$147:$C$152=$B277))
) -
(
SUMIFS(S$179:S$189,$C$179:$C$189,$C277,$D$179:$D$189,$D277)*
SUMIFS(S$193:S$203,$C$193:$C$203,$C277,$D$193:$D$203,$D277)*
SUMPRODUCT($D$147:$N$152*($D$146:$N$146=$E$206)*($D$145:$N$145=$D277)*($C$147:$C$152=$B277))
)
)</f>
        <v>99.952019959249398</v>
      </c>
      <c r="T277" s="99" cm="1">
        <f t="array" ref="T277">$A277 * $E$108 * (
(
SUMIFS(T$179:T$189,$C$179:$C$189,$C277,$D$179:$D$189,$D277)*
SUMIFS(T$193:T$203,$C$193:$C$203,$C277,$D$193:$D$203,$D277)*
SUMPRODUCT($D$147:$N$152*($D$146:$N$146=$E$207)*($D$145:$N$145=$D277)*($C$147:$C$152=$B277))
) -
(
SUMIFS(T$179:T$189,$C$179:$C$189,$C277,$D$179:$D$189,$D277)*
SUMIFS(T$193:T$203,$C$193:$C$203,$C277,$D$193:$D$203,$D277)*
SUMPRODUCT($D$147:$N$152*($D$146:$N$146=$E$206)*($D$145:$N$145=$D277)*($C$147:$C$152=$B277))
)
)</f>
        <v>99.952019959249398</v>
      </c>
      <c r="U277" s="99" cm="1">
        <f t="array" ref="U277">$A277 * $E$108 * (
(
SUMIFS(U$179:U$189,$C$179:$C$189,$C277,$D$179:$D$189,$D277)*
SUMIFS(U$193:U$203,$C$193:$C$203,$C277,$D$193:$D$203,$D277)*
SUMPRODUCT($D$147:$N$152*($D$146:$N$146=$E$207)*($D$145:$N$145=$D277)*($C$147:$C$152=$B277))
) -
(
SUMIFS(U$179:U$189,$C$179:$C$189,$C277,$D$179:$D$189,$D277)*
SUMIFS(U$193:U$203,$C$193:$C$203,$C277,$D$193:$D$203,$D277)*
SUMPRODUCT($D$147:$N$152*($D$146:$N$146=$E$206)*($D$145:$N$145=$D277)*($C$147:$C$152=$B277))
)
)</f>
        <v>99.952019959249398</v>
      </c>
      <c r="V277" s="99" cm="1">
        <f t="array" ref="V277">$A277 * $E$108 * (
(
SUMIFS(V$179:V$189,$C$179:$C$189,$C277,$D$179:$D$189,$D277)*
SUMIFS(V$193:V$203,$C$193:$C$203,$C277,$D$193:$D$203,$D277)*
SUMPRODUCT($D$147:$N$152*($D$146:$N$146=$E$207)*($D$145:$N$145=$D277)*($C$147:$C$152=$B277))
) -
(
SUMIFS(V$179:V$189,$C$179:$C$189,$C277,$D$179:$D$189,$D277)*
SUMIFS(V$193:V$203,$C$193:$C$203,$C277,$D$193:$D$203,$D277)*
SUMPRODUCT($D$147:$N$152*($D$146:$N$146=$E$206)*($D$145:$N$145=$D277)*($C$147:$C$152=$B277))
)
)</f>
        <v>99.952019959249398</v>
      </c>
      <c r="W277" s="99" cm="1">
        <f t="array" ref="W277">$A277 * $E$108 * (
(
SUMIFS(W$179:W$189,$C$179:$C$189,$C277,$D$179:$D$189,$D277)*
SUMIFS(W$193:W$203,$C$193:$C$203,$C277,$D$193:$D$203,$D277)*
SUMPRODUCT($D$147:$N$152*($D$146:$N$146=$E$207)*($D$145:$N$145=$D277)*($C$147:$C$152=$B277))
) -
(
SUMIFS(W$179:W$189,$C$179:$C$189,$C277,$D$179:$D$189,$D277)*
SUMIFS(W$193:W$203,$C$193:$C$203,$C277,$D$193:$D$203,$D277)*
SUMPRODUCT($D$147:$N$152*($D$146:$N$146=$E$206)*($D$145:$N$145=$D277)*($C$147:$C$152=$B277))
)
)</f>
        <v>99.952019959249398</v>
      </c>
      <c r="X277" s="99" cm="1">
        <f t="array" ref="X277">$A277 * $E$108 * (
(
SUMIFS(X$179:X$189,$C$179:$C$189,$C277,$D$179:$D$189,$D277)*
SUMIFS(X$193:X$203,$C$193:$C$203,$C277,$D$193:$D$203,$D277)*
SUMPRODUCT($D$147:$N$152*($D$146:$N$146=$E$207)*($D$145:$N$145=$D277)*($C$147:$C$152=$B277))
) -
(
SUMIFS(X$179:X$189,$C$179:$C$189,$C277,$D$179:$D$189,$D277)*
SUMIFS(X$193:X$203,$C$193:$C$203,$C277,$D$193:$D$203,$D277)*
SUMPRODUCT($D$147:$N$152*($D$146:$N$146=$E$206)*($D$145:$N$145=$D277)*($C$147:$C$152=$B277))
)
)</f>
        <v>99.952019959249398</v>
      </c>
      <c r="Y277" s="99" cm="1">
        <f t="array" ref="Y277">$A277 * $E$108 * (
(
SUMIFS(Y$179:Y$189,$C$179:$C$189,$C277,$D$179:$D$189,$D277)*
SUMIFS(Y$193:Y$203,$C$193:$C$203,$C277,$D$193:$D$203,$D277)*
SUMPRODUCT($D$147:$N$152*($D$146:$N$146=$E$207)*($D$145:$N$145=$D277)*($C$147:$C$152=$B277))
) -
(
SUMIFS(Y$179:Y$189,$C$179:$C$189,$C277,$D$179:$D$189,$D277)*
SUMIFS(Y$193:Y$203,$C$193:$C$203,$C277,$D$193:$D$203,$D277)*
SUMPRODUCT($D$147:$N$152*($D$146:$N$146=$E$206)*($D$145:$N$145=$D277)*($C$147:$C$152=$B277))
)
)</f>
        <v>99.952019959249398</v>
      </c>
      <c r="Z277" s="99" cm="1">
        <f t="array" ref="Z277">$A277 * $E$108 * (
(
SUMIFS(Z$179:Z$189,$C$179:$C$189,$C277,$D$179:$D$189,$D277)*
SUMIFS(Z$193:Z$203,$C$193:$C$203,$C277,$D$193:$D$203,$D277)*
SUMPRODUCT($D$147:$N$152*($D$146:$N$146=$E$207)*($D$145:$N$145=$D277)*($C$147:$C$152=$B277))
) -
(
SUMIFS(Z$179:Z$189,$C$179:$C$189,$C277,$D$179:$D$189,$D277)*
SUMIFS(Z$193:Z$203,$C$193:$C$203,$C277,$D$193:$D$203,$D277)*
SUMPRODUCT($D$147:$N$152*($D$146:$N$146=$E$206)*($D$145:$N$145=$D277)*($C$147:$C$152=$B277))
)
)</f>
        <v>99.952019959249398</v>
      </c>
      <c r="AA277" s="99" cm="1">
        <f t="array" ref="AA277">$A277 * $E$108 * (
(
SUMIFS(AA$179:AA$189,$C$179:$C$189,$C277,$D$179:$D$189,$D277)*
SUMIFS(AA$193:AA$203,$C$193:$C$203,$C277,$D$193:$D$203,$D277)*
SUMPRODUCT($D$147:$N$152*($D$146:$N$146=$E$207)*($D$145:$N$145=$D277)*($C$147:$C$152=$B277))
) -
(
SUMIFS(AA$179:AA$189,$C$179:$C$189,$C277,$D$179:$D$189,$D277)*
SUMIFS(AA$193:AA$203,$C$193:$C$203,$C277,$D$193:$D$203,$D277)*
SUMPRODUCT($D$147:$N$152*($D$146:$N$146=$E$206)*($D$145:$N$145=$D277)*($C$147:$C$152=$B277))
)
)</f>
        <v>99.952019959249398</v>
      </c>
      <c r="AB277" s="99" cm="1">
        <f t="array" ref="AB277">$A277 * $E$108 * (
(
SUMIFS(AB$179:AB$189,$C$179:$C$189,$C277,$D$179:$D$189,$D277)*
SUMIFS(AB$193:AB$203,$C$193:$C$203,$C277,$D$193:$D$203,$D277)*
SUMPRODUCT($D$147:$N$152*($D$146:$N$146=$E$207)*($D$145:$N$145=$D277)*($C$147:$C$152=$B277))
) -
(
SUMIFS(AB$179:AB$189,$C$179:$C$189,$C277,$D$179:$D$189,$D277)*
SUMIFS(AB$193:AB$203,$C$193:$C$203,$C277,$D$193:$D$203,$D277)*
SUMPRODUCT($D$147:$N$152*($D$146:$N$146=$E$206)*($D$145:$N$145=$D277)*($C$147:$C$152=$B277))
)
)</f>
        <v>99.952019959249398</v>
      </c>
      <c r="AC277" s="99" cm="1">
        <f t="array" ref="AC277">$A277 * $E$108 * (
(
SUMIFS(AC$179:AC$189,$C$179:$C$189,$C277,$D$179:$D$189,$D277)*
SUMIFS(AC$193:AC$203,$C$193:$C$203,$C277,$D$193:$D$203,$D277)*
SUMPRODUCT($D$147:$N$152*($D$146:$N$146=$E$207)*($D$145:$N$145=$D277)*($C$147:$C$152=$B277))
) -
(
SUMIFS(AC$179:AC$189,$C$179:$C$189,$C277,$D$179:$D$189,$D277)*
SUMIFS(AC$193:AC$203,$C$193:$C$203,$C277,$D$193:$D$203,$D277)*
SUMPRODUCT($D$147:$N$152*($D$146:$N$146=$E$206)*($D$145:$N$145=$D277)*($C$147:$C$152=$B277))
)
)</f>
        <v>99.952019959249398</v>
      </c>
      <c r="AD277" s="99" cm="1">
        <f t="array" ref="AD277">$A277 * $E$108 * (
(
SUMIFS(AD$179:AD$189,$C$179:$C$189,$C277,$D$179:$D$189,$D277)*
SUMIFS(AD$193:AD$203,$C$193:$C$203,$C277,$D$193:$D$203,$D277)*
SUMPRODUCT($D$147:$N$152*($D$146:$N$146=$E$207)*($D$145:$N$145=$D277)*($C$147:$C$152=$B277))
) -
(
SUMIFS(AD$179:AD$189,$C$179:$C$189,$C277,$D$179:$D$189,$D277)*
SUMIFS(AD$193:AD$203,$C$193:$C$203,$C277,$D$193:$D$203,$D277)*
SUMPRODUCT($D$147:$N$152*($D$146:$N$146=$E$206)*($D$145:$N$145=$D277)*($C$147:$C$152=$B277))
)
)</f>
        <v>99.952019959249398</v>
      </c>
    </row>
    <row r="278" spans="1:30" x14ac:dyDescent="0.2">
      <c r="A278" s="15">
        <f>1</f>
        <v>1</v>
      </c>
      <c r="B278" s="6" t="s">
        <v>47</v>
      </c>
      <c r="C278" s="6" t="s">
        <v>37</v>
      </c>
      <c r="D278" s="6" t="s">
        <v>125</v>
      </c>
      <c r="E278" s="99" cm="1">
        <f t="array" ref="E278">$A278 * $E$108 * (
(
SUMIFS(E$179:E$189,$C$179:$C$189,$C278,$D$179:$D$189,$D278)*
SUMIFS(E$193:E$203,$C$193:$C$203,$C278,$D$193:$D$203,$D278)*
SUMPRODUCT($D$147:$N$152*($D$146:$N$146=$E$207)*($D$145:$N$145=$D278)*($C$147:$C$152=$B278))
) -
(
SUMIFS(E$179:E$189,$C$179:$C$189,$C278,$D$179:$D$189,$D278)*
SUMIFS(E$193:E$203,$C$193:$C$203,$C278,$D$193:$D$203,$D278)*
SUMPRODUCT($D$147:$N$152*($D$146:$N$146=$E$206)*($D$145:$N$145=$D278)*($C$147:$C$152=$B278))
)
)</f>
        <v>0</v>
      </c>
      <c r="F278" s="99" cm="1">
        <f t="array" ref="F278">$A278 * $E$108 * (
(
SUMIFS(F$179:F$189,$C$179:$C$189,$C278,$D$179:$D$189,$D278)*
SUMIFS(F$193:F$203,$C$193:$C$203,$C278,$D$193:$D$203,$D278)*
SUMPRODUCT($D$147:$N$152*($D$146:$N$146=$E$207)*($D$145:$N$145=$D278)*($C$147:$C$152=$B278))
) -
(
SUMIFS(F$179:F$189,$C$179:$C$189,$C278,$D$179:$D$189,$D278)*
SUMIFS(F$193:F$203,$C$193:$C$203,$C278,$D$193:$D$203,$D278)*
SUMPRODUCT($D$147:$N$152*($D$146:$N$146=$E$206)*($D$145:$N$145=$D278)*($C$147:$C$152=$B278))
)
)</f>
        <v>0</v>
      </c>
      <c r="G278" s="99" cm="1">
        <f t="array" ref="G278">$A278 * $E$108 * (
(
SUMIFS(G$179:G$189,$C$179:$C$189,$C278,$D$179:$D$189,$D278)*
SUMIFS(G$193:G$203,$C$193:$C$203,$C278,$D$193:$D$203,$D278)*
SUMPRODUCT($D$147:$N$152*($D$146:$N$146=$E$207)*($D$145:$N$145=$D278)*($C$147:$C$152=$B278))
) -
(
SUMIFS(G$179:G$189,$C$179:$C$189,$C278,$D$179:$D$189,$D278)*
SUMIFS(G$193:G$203,$C$193:$C$203,$C278,$D$193:$D$203,$D278)*
SUMPRODUCT($D$147:$N$152*($D$146:$N$146=$E$206)*($D$145:$N$145=$D278)*($C$147:$C$152=$B278))
)
)</f>
        <v>23.75602573183555</v>
      </c>
      <c r="H278" s="99" cm="1">
        <f t="array" ref="H278">$A278 * $E$108 * (
(
SUMIFS(H$179:H$189,$C$179:$C$189,$C278,$D$179:$D$189,$D278)*
SUMIFS(H$193:H$203,$C$193:$C$203,$C278,$D$193:$D$203,$D278)*
SUMPRODUCT($D$147:$N$152*($D$146:$N$146=$E$207)*($D$145:$N$145=$D278)*($C$147:$C$152=$B278))
) -
(
SUMIFS(H$179:H$189,$C$179:$C$189,$C278,$D$179:$D$189,$D278)*
SUMIFS(H$193:H$203,$C$193:$C$203,$C278,$D$193:$D$203,$D278)*
SUMPRODUCT($D$147:$N$152*($D$146:$N$146=$E$206)*($D$145:$N$145=$D278)*($C$147:$C$152=$B278))
)
)</f>
        <v>47.512051463671099</v>
      </c>
      <c r="I278" s="99" cm="1">
        <f t="array" ref="I278">$A278 * $E$108 * (
(
SUMIFS(I$179:I$189,$C$179:$C$189,$C278,$D$179:$D$189,$D278)*
SUMIFS(I$193:I$203,$C$193:$C$203,$C278,$D$193:$D$203,$D278)*
SUMPRODUCT($D$147:$N$152*($D$146:$N$146=$E$207)*($D$145:$N$145=$D278)*($C$147:$C$152=$B278))
) -
(
SUMIFS(I$179:I$189,$C$179:$C$189,$C278,$D$179:$D$189,$D278)*
SUMIFS(I$193:I$203,$C$193:$C$203,$C278,$D$193:$D$203,$D278)*
SUMPRODUCT($D$147:$N$152*($D$146:$N$146=$E$206)*($D$145:$N$145=$D278)*($C$147:$C$152=$B278))
)
)</f>
        <v>71.268077195506635</v>
      </c>
      <c r="J278" s="99" cm="1">
        <f t="array" ref="J278">$A278 * $E$108 * (
(
SUMIFS(J$179:J$189,$C$179:$C$189,$C278,$D$179:$D$189,$D278)*
SUMIFS(J$193:J$203,$C$193:$C$203,$C278,$D$193:$D$203,$D278)*
SUMPRODUCT($D$147:$N$152*($D$146:$N$146=$E$207)*($D$145:$N$145=$D278)*($C$147:$C$152=$B278))
) -
(
SUMIFS(J$179:J$189,$C$179:$C$189,$C278,$D$179:$D$189,$D278)*
SUMIFS(J$193:J$203,$C$193:$C$203,$C278,$D$193:$D$203,$D278)*
SUMPRODUCT($D$147:$N$152*($D$146:$N$146=$E$206)*($D$145:$N$145=$D278)*($C$147:$C$152=$B278))
)
)</f>
        <v>95.024102927342199</v>
      </c>
      <c r="K278" s="99" cm="1">
        <f t="array" ref="K278">$A278 * $E$108 * (
(
SUMIFS(K$179:K$189,$C$179:$C$189,$C278,$D$179:$D$189,$D278)*
SUMIFS(K$193:K$203,$C$193:$C$203,$C278,$D$193:$D$203,$D278)*
SUMPRODUCT($D$147:$N$152*($D$146:$N$146=$E$207)*($D$145:$N$145=$D278)*($C$147:$C$152=$B278))
) -
(
SUMIFS(K$179:K$189,$C$179:$C$189,$C278,$D$179:$D$189,$D278)*
SUMIFS(K$193:K$203,$C$193:$C$203,$C278,$D$193:$D$203,$D278)*
SUMPRODUCT($D$147:$N$152*($D$146:$N$146=$E$206)*($D$145:$N$145=$D278)*($C$147:$C$152=$B278))
)
)</f>
        <v>118.78012865917772</v>
      </c>
      <c r="L278" s="99" cm="1">
        <f t="array" ref="L278">$A278 * $E$108 * (
(
SUMIFS(L$179:L$189,$C$179:$C$189,$C278,$D$179:$D$189,$D278)*
SUMIFS(L$193:L$203,$C$193:$C$203,$C278,$D$193:$D$203,$D278)*
SUMPRODUCT($D$147:$N$152*($D$146:$N$146=$E$207)*($D$145:$N$145=$D278)*($C$147:$C$152=$B278))
) -
(
SUMIFS(L$179:L$189,$C$179:$C$189,$C278,$D$179:$D$189,$D278)*
SUMIFS(L$193:L$203,$C$193:$C$203,$C278,$D$193:$D$203,$D278)*
SUMPRODUCT($D$147:$N$152*($D$146:$N$146=$E$206)*($D$145:$N$145=$D278)*($C$147:$C$152=$B278))
)
)</f>
        <v>118.78012865917772</v>
      </c>
      <c r="M278" s="99" cm="1">
        <f t="array" ref="M278">$A278 * $E$108 * (
(
SUMIFS(M$179:M$189,$C$179:$C$189,$C278,$D$179:$D$189,$D278)*
SUMIFS(M$193:M$203,$C$193:$C$203,$C278,$D$193:$D$203,$D278)*
SUMPRODUCT($D$147:$N$152*($D$146:$N$146=$E$207)*($D$145:$N$145=$D278)*($C$147:$C$152=$B278))
) -
(
SUMIFS(M$179:M$189,$C$179:$C$189,$C278,$D$179:$D$189,$D278)*
SUMIFS(M$193:M$203,$C$193:$C$203,$C278,$D$193:$D$203,$D278)*
SUMPRODUCT($D$147:$N$152*($D$146:$N$146=$E$206)*($D$145:$N$145=$D278)*($C$147:$C$152=$B278))
)
)</f>
        <v>118.78012865917772</v>
      </c>
      <c r="N278" s="99" cm="1">
        <f t="array" ref="N278">$A278 * $E$108 * (
(
SUMIFS(N$179:N$189,$C$179:$C$189,$C278,$D$179:$D$189,$D278)*
SUMIFS(N$193:N$203,$C$193:$C$203,$C278,$D$193:$D$203,$D278)*
SUMPRODUCT($D$147:$N$152*($D$146:$N$146=$E$207)*($D$145:$N$145=$D278)*($C$147:$C$152=$B278))
) -
(
SUMIFS(N$179:N$189,$C$179:$C$189,$C278,$D$179:$D$189,$D278)*
SUMIFS(N$193:N$203,$C$193:$C$203,$C278,$D$193:$D$203,$D278)*
SUMPRODUCT($D$147:$N$152*($D$146:$N$146=$E$206)*($D$145:$N$145=$D278)*($C$147:$C$152=$B278))
)
)</f>
        <v>118.78012865917772</v>
      </c>
      <c r="O278" s="99" cm="1">
        <f t="array" ref="O278">$A278 * $E$108 * (
(
SUMIFS(O$179:O$189,$C$179:$C$189,$C278,$D$179:$D$189,$D278)*
SUMIFS(O$193:O$203,$C$193:$C$203,$C278,$D$193:$D$203,$D278)*
SUMPRODUCT($D$147:$N$152*($D$146:$N$146=$E$207)*($D$145:$N$145=$D278)*($C$147:$C$152=$B278))
) -
(
SUMIFS(O$179:O$189,$C$179:$C$189,$C278,$D$179:$D$189,$D278)*
SUMIFS(O$193:O$203,$C$193:$C$203,$C278,$D$193:$D$203,$D278)*
SUMPRODUCT($D$147:$N$152*($D$146:$N$146=$E$206)*($D$145:$N$145=$D278)*($C$147:$C$152=$B278))
)
)</f>
        <v>118.78012865917772</v>
      </c>
      <c r="P278" s="99" cm="1">
        <f t="array" ref="P278">$A278 * $E$108 * (
(
SUMIFS(P$179:P$189,$C$179:$C$189,$C278,$D$179:$D$189,$D278)*
SUMIFS(P$193:P$203,$C$193:$C$203,$C278,$D$193:$D$203,$D278)*
SUMPRODUCT($D$147:$N$152*($D$146:$N$146=$E$207)*($D$145:$N$145=$D278)*($C$147:$C$152=$B278))
) -
(
SUMIFS(P$179:P$189,$C$179:$C$189,$C278,$D$179:$D$189,$D278)*
SUMIFS(P$193:P$203,$C$193:$C$203,$C278,$D$193:$D$203,$D278)*
SUMPRODUCT($D$147:$N$152*($D$146:$N$146=$E$206)*($D$145:$N$145=$D278)*($C$147:$C$152=$B278))
)
)</f>
        <v>118.78012865917772</v>
      </c>
      <c r="Q278" s="99" cm="1">
        <f t="array" ref="Q278">$A278 * $E$108 * (
(
SUMIFS(Q$179:Q$189,$C$179:$C$189,$C278,$D$179:$D$189,$D278)*
SUMIFS(Q$193:Q$203,$C$193:$C$203,$C278,$D$193:$D$203,$D278)*
SUMPRODUCT($D$147:$N$152*($D$146:$N$146=$E$207)*($D$145:$N$145=$D278)*($C$147:$C$152=$B278))
) -
(
SUMIFS(Q$179:Q$189,$C$179:$C$189,$C278,$D$179:$D$189,$D278)*
SUMIFS(Q$193:Q$203,$C$193:$C$203,$C278,$D$193:$D$203,$D278)*
SUMPRODUCT($D$147:$N$152*($D$146:$N$146=$E$206)*($D$145:$N$145=$D278)*($C$147:$C$152=$B278))
)
)</f>
        <v>118.78012865917772</v>
      </c>
      <c r="R278" s="99" cm="1">
        <f t="array" ref="R278">$A278 * $E$108 * (
(
SUMIFS(R$179:R$189,$C$179:$C$189,$C278,$D$179:$D$189,$D278)*
SUMIFS(R$193:R$203,$C$193:$C$203,$C278,$D$193:$D$203,$D278)*
SUMPRODUCT($D$147:$N$152*($D$146:$N$146=$E$207)*($D$145:$N$145=$D278)*($C$147:$C$152=$B278))
) -
(
SUMIFS(R$179:R$189,$C$179:$C$189,$C278,$D$179:$D$189,$D278)*
SUMIFS(R$193:R$203,$C$193:$C$203,$C278,$D$193:$D$203,$D278)*
SUMPRODUCT($D$147:$N$152*($D$146:$N$146=$E$206)*($D$145:$N$145=$D278)*($C$147:$C$152=$B278))
)
)</f>
        <v>118.78012865917772</v>
      </c>
      <c r="S278" s="99" cm="1">
        <f t="array" ref="S278">$A278 * $E$108 * (
(
SUMIFS(S$179:S$189,$C$179:$C$189,$C278,$D$179:$D$189,$D278)*
SUMIFS(S$193:S$203,$C$193:$C$203,$C278,$D$193:$D$203,$D278)*
SUMPRODUCT($D$147:$N$152*($D$146:$N$146=$E$207)*($D$145:$N$145=$D278)*($C$147:$C$152=$B278))
) -
(
SUMIFS(S$179:S$189,$C$179:$C$189,$C278,$D$179:$D$189,$D278)*
SUMIFS(S$193:S$203,$C$193:$C$203,$C278,$D$193:$D$203,$D278)*
SUMPRODUCT($D$147:$N$152*($D$146:$N$146=$E$206)*($D$145:$N$145=$D278)*($C$147:$C$152=$B278))
)
)</f>
        <v>118.78012865917772</v>
      </c>
      <c r="T278" s="99" cm="1">
        <f t="array" ref="T278">$A278 * $E$108 * (
(
SUMIFS(T$179:T$189,$C$179:$C$189,$C278,$D$179:$D$189,$D278)*
SUMIFS(T$193:T$203,$C$193:$C$203,$C278,$D$193:$D$203,$D278)*
SUMPRODUCT($D$147:$N$152*($D$146:$N$146=$E$207)*($D$145:$N$145=$D278)*($C$147:$C$152=$B278))
) -
(
SUMIFS(T$179:T$189,$C$179:$C$189,$C278,$D$179:$D$189,$D278)*
SUMIFS(T$193:T$203,$C$193:$C$203,$C278,$D$193:$D$203,$D278)*
SUMPRODUCT($D$147:$N$152*($D$146:$N$146=$E$206)*($D$145:$N$145=$D278)*($C$147:$C$152=$B278))
)
)</f>
        <v>118.78012865917772</v>
      </c>
      <c r="U278" s="99" cm="1">
        <f t="array" ref="U278">$A278 * $E$108 * (
(
SUMIFS(U$179:U$189,$C$179:$C$189,$C278,$D$179:$D$189,$D278)*
SUMIFS(U$193:U$203,$C$193:$C$203,$C278,$D$193:$D$203,$D278)*
SUMPRODUCT($D$147:$N$152*($D$146:$N$146=$E$207)*($D$145:$N$145=$D278)*($C$147:$C$152=$B278))
) -
(
SUMIFS(U$179:U$189,$C$179:$C$189,$C278,$D$179:$D$189,$D278)*
SUMIFS(U$193:U$203,$C$193:$C$203,$C278,$D$193:$D$203,$D278)*
SUMPRODUCT($D$147:$N$152*($D$146:$N$146=$E$206)*($D$145:$N$145=$D278)*($C$147:$C$152=$B278))
)
)</f>
        <v>118.78012865917772</v>
      </c>
      <c r="V278" s="99" cm="1">
        <f t="array" ref="V278">$A278 * $E$108 * (
(
SUMIFS(V$179:V$189,$C$179:$C$189,$C278,$D$179:$D$189,$D278)*
SUMIFS(V$193:V$203,$C$193:$C$203,$C278,$D$193:$D$203,$D278)*
SUMPRODUCT($D$147:$N$152*($D$146:$N$146=$E$207)*($D$145:$N$145=$D278)*($C$147:$C$152=$B278))
) -
(
SUMIFS(V$179:V$189,$C$179:$C$189,$C278,$D$179:$D$189,$D278)*
SUMIFS(V$193:V$203,$C$193:$C$203,$C278,$D$193:$D$203,$D278)*
SUMPRODUCT($D$147:$N$152*($D$146:$N$146=$E$206)*($D$145:$N$145=$D278)*($C$147:$C$152=$B278))
)
)</f>
        <v>118.78012865917772</v>
      </c>
      <c r="W278" s="99" cm="1">
        <f t="array" ref="W278">$A278 * $E$108 * (
(
SUMIFS(W$179:W$189,$C$179:$C$189,$C278,$D$179:$D$189,$D278)*
SUMIFS(W$193:W$203,$C$193:$C$203,$C278,$D$193:$D$203,$D278)*
SUMPRODUCT($D$147:$N$152*($D$146:$N$146=$E$207)*($D$145:$N$145=$D278)*($C$147:$C$152=$B278))
) -
(
SUMIFS(W$179:W$189,$C$179:$C$189,$C278,$D$179:$D$189,$D278)*
SUMIFS(W$193:W$203,$C$193:$C$203,$C278,$D$193:$D$203,$D278)*
SUMPRODUCT($D$147:$N$152*($D$146:$N$146=$E$206)*($D$145:$N$145=$D278)*($C$147:$C$152=$B278))
)
)</f>
        <v>118.78012865917772</v>
      </c>
      <c r="X278" s="99" cm="1">
        <f t="array" ref="X278">$A278 * $E$108 * (
(
SUMIFS(X$179:X$189,$C$179:$C$189,$C278,$D$179:$D$189,$D278)*
SUMIFS(X$193:X$203,$C$193:$C$203,$C278,$D$193:$D$203,$D278)*
SUMPRODUCT($D$147:$N$152*($D$146:$N$146=$E$207)*($D$145:$N$145=$D278)*($C$147:$C$152=$B278))
) -
(
SUMIFS(X$179:X$189,$C$179:$C$189,$C278,$D$179:$D$189,$D278)*
SUMIFS(X$193:X$203,$C$193:$C$203,$C278,$D$193:$D$203,$D278)*
SUMPRODUCT($D$147:$N$152*($D$146:$N$146=$E$206)*($D$145:$N$145=$D278)*($C$147:$C$152=$B278))
)
)</f>
        <v>118.78012865917772</v>
      </c>
      <c r="Y278" s="99" cm="1">
        <f t="array" ref="Y278">$A278 * $E$108 * (
(
SUMIFS(Y$179:Y$189,$C$179:$C$189,$C278,$D$179:$D$189,$D278)*
SUMIFS(Y$193:Y$203,$C$193:$C$203,$C278,$D$193:$D$203,$D278)*
SUMPRODUCT($D$147:$N$152*($D$146:$N$146=$E$207)*($D$145:$N$145=$D278)*($C$147:$C$152=$B278))
) -
(
SUMIFS(Y$179:Y$189,$C$179:$C$189,$C278,$D$179:$D$189,$D278)*
SUMIFS(Y$193:Y$203,$C$193:$C$203,$C278,$D$193:$D$203,$D278)*
SUMPRODUCT($D$147:$N$152*($D$146:$N$146=$E$206)*($D$145:$N$145=$D278)*($C$147:$C$152=$B278))
)
)</f>
        <v>118.78012865917772</v>
      </c>
      <c r="Z278" s="99" cm="1">
        <f t="array" ref="Z278">$A278 * $E$108 * (
(
SUMIFS(Z$179:Z$189,$C$179:$C$189,$C278,$D$179:$D$189,$D278)*
SUMIFS(Z$193:Z$203,$C$193:$C$203,$C278,$D$193:$D$203,$D278)*
SUMPRODUCT($D$147:$N$152*($D$146:$N$146=$E$207)*($D$145:$N$145=$D278)*($C$147:$C$152=$B278))
) -
(
SUMIFS(Z$179:Z$189,$C$179:$C$189,$C278,$D$179:$D$189,$D278)*
SUMIFS(Z$193:Z$203,$C$193:$C$203,$C278,$D$193:$D$203,$D278)*
SUMPRODUCT($D$147:$N$152*($D$146:$N$146=$E$206)*($D$145:$N$145=$D278)*($C$147:$C$152=$B278))
)
)</f>
        <v>118.78012865917772</v>
      </c>
      <c r="AA278" s="99" cm="1">
        <f t="array" ref="AA278">$A278 * $E$108 * (
(
SUMIFS(AA$179:AA$189,$C$179:$C$189,$C278,$D$179:$D$189,$D278)*
SUMIFS(AA$193:AA$203,$C$193:$C$203,$C278,$D$193:$D$203,$D278)*
SUMPRODUCT($D$147:$N$152*($D$146:$N$146=$E$207)*($D$145:$N$145=$D278)*($C$147:$C$152=$B278))
) -
(
SUMIFS(AA$179:AA$189,$C$179:$C$189,$C278,$D$179:$D$189,$D278)*
SUMIFS(AA$193:AA$203,$C$193:$C$203,$C278,$D$193:$D$203,$D278)*
SUMPRODUCT($D$147:$N$152*($D$146:$N$146=$E$206)*($D$145:$N$145=$D278)*($C$147:$C$152=$B278))
)
)</f>
        <v>118.78012865917772</v>
      </c>
      <c r="AB278" s="99" cm="1">
        <f t="array" ref="AB278">$A278 * $E$108 * (
(
SUMIFS(AB$179:AB$189,$C$179:$C$189,$C278,$D$179:$D$189,$D278)*
SUMIFS(AB$193:AB$203,$C$193:$C$203,$C278,$D$193:$D$203,$D278)*
SUMPRODUCT($D$147:$N$152*($D$146:$N$146=$E$207)*($D$145:$N$145=$D278)*($C$147:$C$152=$B278))
) -
(
SUMIFS(AB$179:AB$189,$C$179:$C$189,$C278,$D$179:$D$189,$D278)*
SUMIFS(AB$193:AB$203,$C$193:$C$203,$C278,$D$193:$D$203,$D278)*
SUMPRODUCT($D$147:$N$152*($D$146:$N$146=$E$206)*($D$145:$N$145=$D278)*($C$147:$C$152=$B278))
)
)</f>
        <v>118.78012865917772</v>
      </c>
      <c r="AC278" s="99" cm="1">
        <f t="array" ref="AC278">$A278 * $E$108 * (
(
SUMIFS(AC$179:AC$189,$C$179:$C$189,$C278,$D$179:$D$189,$D278)*
SUMIFS(AC$193:AC$203,$C$193:$C$203,$C278,$D$193:$D$203,$D278)*
SUMPRODUCT($D$147:$N$152*($D$146:$N$146=$E$207)*($D$145:$N$145=$D278)*($C$147:$C$152=$B278))
) -
(
SUMIFS(AC$179:AC$189,$C$179:$C$189,$C278,$D$179:$D$189,$D278)*
SUMIFS(AC$193:AC$203,$C$193:$C$203,$C278,$D$193:$D$203,$D278)*
SUMPRODUCT($D$147:$N$152*($D$146:$N$146=$E$206)*($D$145:$N$145=$D278)*($C$147:$C$152=$B278))
)
)</f>
        <v>118.78012865917772</v>
      </c>
      <c r="AD278" s="99" cm="1">
        <f t="array" ref="AD278">$A278 * $E$108 * (
(
SUMIFS(AD$179:AD$189,$C$179:$C$189,$C278,$D$179:$D$189,$D278)*
SUMIFS(AD$193:AD$203,$C$193:$C$203,$C278,$D$193:$D$203,$D278)*
SUMPRODUCT($D$147:$N$152*($D$146:$N$146=$E$207)*($D$145:$N$145=$D278)*($C$147:$C$152=$B278))
) -
(
SUMIFS(AD$179:AD$189,$C$179:$C$189,$C278,$D$179:$D$189,$D278)*
SUMIFS(AD$193:AD$203,$C$193:$C$203,$C278,$D$193:$D$203,$D278)*
SUMPRODUCT($D$147:$N$152*($D$146:$N$146=$E$206)*($D$145:$N$145=$D278)*($C$147:$C$152=$B278))
)
)</f>
        <v>118.78012865917772</v>
      </c>
    </row>
    <row r="279" spans="1:30" x14ac:dyDescent="0.2">
      <c r="A279" s="15">
        <f>1</f>
        <v>1</v>
      </c>
      <c r="B279" s="6" t="s">
        <v>48</v>
      </c>
      <c r="C279" s="6" t="s">
        <v>37</v>
      </c>
      <c r="D279" s="6" t="s">
        <v>125</v>
      </c>
      <c r="E279" s="99" cm="1">
        <f t="array" ref="E279">$A279 * $E$108 * (
(
SUMIFS(E$179:E$189,$C$179:$C$189,$C279,$D$179:$D$189,$D279)*
SUMIFS(E$193:E$203,$C$193:$C$203,$C279,$D$193:$D$203,$D279)*
SUMPRODUCT($D$147:$N$152*($D$146:$N$146=$E$207)*($D$145:$N$145=$D279)*($C$147:$C$152=$B279))
) -
(
SUMIFS(E$179:E$189,$C$179:$C$189,$C279,$D$179:$D$189,$D279)*
SUMIFS(E$193:E$203,$C$193:$C$203,$C279,$D$193:$D$203,$D279)*
SUMPRODUCT($D$147:$N$152*($D$146:$N$146=$E$206)*($D$145:$N$145=$D279)*($C$147:$C$152=$B279))
)
)</f>
        <v>0</v>
      </c>
      <c r="F279" s="99" cm="1">
        <f t="array" ref="F279">$A279 * $E$108 * (
(
SUMIFS(F$179:F$189,$C$179:$C$189,$C279,$D$179:$D$189,$D279)*
SUMIFS(F$193:F$203,$C$193:$C$203,$C279,$D$193:$D$203,$D279)*
SUMPRODUCT($D$147:$N$152*($D$146:$N$146=$E$207)*($D$145:$N$145=$D279)*($C$147:$C$152=$B279))
) -
(
SUMIFS(F$179:F$189,$C$179:$C$189,$C279,$D$179:$D$189,$D279)*
SUMIFS(F$193:F$203,$C$193:$C$203,$C279,$D$193:$D$203,$D279)*
SUMPRODUCT($D$147:$N$152*($D$146:$N$146=$E$206)*($D$145:$N$145=$D279)*($C$147:$C$152=$B279))
)
)</f>
        <v>0</v>
      </c>
      <c r="G279" s="99" cm="1">
        <f t="array" ref="G279">$A279 * $E$108 * (
(
SUMIFS(G$179:G$189,$C$179:$C$189,$C279,$D$179:$D$189,$D279)*
SUMIFS(G$193:G$203,$C$193:$C$203,$C279,$D$193:$D$203,$D279)*
SUMPRODUCT($D$147:$N$152*($D$146:$N$146=$E$207)*($D$145:$N$145=$D279)*($C$147:$C$152=$B279))
) -
(
SUMIFS(G$179:G$189,$C$179:$C$189,$C279,$D$179:$D$189,$D279)*
SUMIFS(G$193:G$203,$C$193:$C$203,$C279,$D$193:$D$203,$D279)*
SUMPRODUCT($D$147:$N$152*($D$146:$N$146=$E$206)*($D$145:$N$145=$D279)*($C$147:$C$152=$B279))
)
)</f>
        <v>8.1447874364052181E-2</v>
      </c>
      <c r="H279" s="99" cm="1">
        <f t="array" ref="H279">$A279 * $E$108 * (
(
SUMIFS(H$179:H$189,$C$179:$C$189,$C279,$D$179:$D$189,$D279)*
SUMIFS(H$193:H$203,$C$193:$C$203,$C279,$D$193:$D$203,$D279)*
SUMPRODUCT($D$147:$N$152*($D$146:$N$146=$E$207)*($D$145:$N$145=$D279)*($C$147:$C$152=$B279))
) -
(
SUMIFS(H$179:H$189,$C$179:$C$189,$C279,$D$179:$D$189,$D279)*
SUMIFS(H$193:H$203,$C$193:$C$203,$C279,$D$193:$D$203,$D279)*
SUMPRODUCT($D$147:$N$152*($D$146:$N$146=$E$206)*($D$145:$N$145=$D279)*($C$147:$C$152=$B279))
)
)</f>
        <v>0.16289574872810436</v>
      </c>
      <c r="I279" s="99" cm="1">
        <f t="array" ref="I279">$A279 * $E$108 * (
(
SUMIFS(I$179:I$189,$C$179:$C$189,$C279,$D$179:$D$189,$D279)*
SUMIFS(I$193:I$203,$C$193:$C$203,$C279,$D$193:$D$203,$D279)*
SUMPRODUCT($D$147:$N$152*($D$146:$N$146=$E$207)*($D$145:$N$145=$D279)*($C$147:$C$152=$B279))
) -
(
SUMIFS(I$179:I$189,$C$179:$C$189,$C279,$D$179:$D$189,$D279)*
SUMIFS(I$193:I$203,$C$193:$C$203,$C279,$D$193:$D$203,$D279)*
SUMPRODUCT($D$147:$N$152*($D$146:$N$146=$E$206)*($D$145:$N$145=$D279)*($C$147:$C$152=$B279))
)
)</f>
        <v>0.24434362309215674</v>
      </c>
      <c r="J279" s="99" cm="1">
        <f t="array" ref="J279">$A279 * $E$108 * (
(
SUMIFS(J$179:J$189,$C$179:$C$189,$C279,$D$179:$D$189,$D279)*
SUMIFS(J$193:J$203,$C$193:$C$203,$C279,$D$193:$D$203,$D279)*
SUMPRODUCT($D$147:$N$152*($D$146:$N$146=$E$207)*($D$145:$N$145=$D279)*($C$147:$C$152=$B279))
) -
(
SUMIFS(J$179:J$189,$C$179:$C$189,$C279,$D$179:$D$189,$D279)*
SUMIFS(J$193:J$203,$C$193:$C$203,$C279,$D$193:$D$203,$D279)*
SUMPRODUCT($D$147:$N$152*($D$146:$N$146=$E$206)*($D$145:$N$145=$D279)*($C$147:$C$152=$B279))
)
)</f>
        <v>0.32579149745620872</v>
      </c>
      <c r="K279" s="99" cm="1">
        <f t="array" ref="K279">$A279 * $E$108 * (
(
SUMIFS(K$179:K$189,$C$179:$C$189,$C279,$D$179:$D$189,$D279)*
SUMIFS(K$193:K$203,$C$193:$C$203,$C279,$D$193:$D$203,$D279)*
SUMPRODUCT($D$147:$N$152*($D$146:$N$146=$E$207)*($D$145:$N$145=$D279)*($C$147:$C$152=$B279))
) -
(
SUMIFS(K$179:K$189,$C$179:$C$189,$C279,$D$179:$D$189,$D279)*
SUMIFS(K$193:K$203,$C$193:$C$203,$C279,$D$193:$D$203,$D279)*
SUMPRODUCT($D$147:$N$152*($D$146:$N$146=$E$206)*($D$145:$N$145=$D279)*($C$147:$C$152=$B279))
)
)</f>
        <v>0.40723937182026071</v>
      </c>
      <c r="L279" s="99" cm="1">
        <f t="array" ref="L279">$A279 * $E$108 * (
(
SUMIFS(L$179:L$189,$C$179:$C$189,$C279,$D$179:$D$189,$D279)*
SUMIFS(L$193:L$203,$C$193:$C$203,$C279,$D$193:$D$203,$D279)*
SUMPRODUCT($D$147:$N$152*($D$146:$N$146=$E$207)*($D$145:$N$145=$D279)*($C$147:$C$152=$B279))
) -
(
SUMIFS(L$179:L$189,$C$179:$C$189,$C279,$D$179:$D$189,$D279)*
SUMIFS(L$193:L$203,$C$193:$C$203,$C279,$D$193:$D$203,$D279)*
SUMPRODUCT($D$147:$N$152*($D$146:$N$146=$E$206)*($D$145:$N$145=$D279)*($C$147:$C$152=$B279))
)
)</f>
        <v>0.40723937182026071</v>
      </c>
      <c r="M279" s="99" cm="1">
        <f t="array" ref="M279">$A279 * $E$108 * (
(
SUMIFS(M$179:M$189,$C$179:$C$189,$C279,$D$179:$D$189,$D279)*
SUMIFS(M$193:M$203,$C$193:$C$203,$C279,$D$193:$D$203,$D279)*
SUMPRODUCT($D$147:$N$152*($D$146:$N$146=$E$207)*($D$145:$N$145=$D279)*($C$147:$C$152=$B279))
) -
(
SUMIFS(M$179:M$189,$C$179:$C$189,$C279,$D$179:$D$189,$D279)*
SUMIFS(M$193:M$203,$C$193:$C$203,$C279,$D$193:$D$203,$D279)*
SUMPRODUCT($D$147:$N$152*($D$146:$N$146=$E$206)*($D$145:$N$145=$D279)*($C$147:$C$152=$B279))
)
)</f>
        <v>0.40723937182026071</v>
      </c>
      <c r="N279" s="99" cm="1">
        <f t="array" ref="N279">$A279 * $E$108 * (
(
SUMIFS(N$179:N$189,$C$179:$C$189,$C279,$D$179:$D$189,$D279)*
SUMIFS(N$193:N$203,$C$193:$C$203,$C279,$D$193:$D$203,$D279)*
SUMPRODUCT($D$147:$N$152*($D$146:$N$146=$E$207)*($D$145:$N$145=$D279)*($C$147:$C$152=$B279))
) -
(
SUMIFS(N$179:N$189,$C$179:$C$189,$C279,$D$179:$D$189,$D279)*
SUMIFS(N$193:N$203,$C$193:$C$203,$C279,$D$193:$D$203,$D279)*
SUMPRODUCT($D$147:$N$152*($D$146:$N$146=$E$206)*($D$145:$N$145=$D279)*($C$147:$C$152=$B279))
)
)</f>
        <v>0.40723937182026071</v>
      </c>
      <c r="O279" s="99" cm="1">
        <f t="array" ref="O279">$A279 * $E$108 * (
(
SUMIFS(O$179:O$189,$C$179:$C$189,$C279,$D$179:$D$189,$D279)*
SUMIFS(O$193:O$203,$C$193:$C$203,$C279,$D$193:$D$203,$D279)*
SUMPRODUCT($D$147:$N$152*($D$146:$N$146=$E$207)*($D$145:$N$145=$D279)*($C$147:$C$152=$B279))
) -
(
SUMIFS(O$179:O$189,$C$179:$C$189,$C279,$D$179:$D$189,$D279)*
SUMIFS(O$193:O$203,$C$193:$C$203,$C279,$D$193:$D$203,$D279)*
SUMPRODUCT($D$147:$N$152*($D$146:$N$146=$E$206)*($D$145:$N$145=$D279)*($C$147:$C$152=$B279))
)
)</f>
        <v>0.40723937182026071</v>
      </c>
      <c r="P279" s="99" cm="1">
        <f t="array" ref="P279">$A279 * $E$108 * (
(
SUMIFS(P$179:P$189,$C$179:$C$189,$C279,$D$179:$D$189,$D279)*
SUMIFS(P$193:P$203,$C$193:$C$203,$C279,$D$193:$D$203,$D279)*
SUMPRODUCT($D$147:$N$152*($D$146:$N$146=$E$207)*($D$145:$N$145=$D279)*($C$147:$C$152=$B279))
) -
(
SUMIFS(P$179:P$189,$C$179:$C$189,$C279,$D$179:$D$189,$D279)*
SUMIFS(P$193:P$203,$C$193:$C$203,$C279,$D$193:$D$203,$D279)*
SUMPRODUCT($D$147:$N$152*($D$146:$N$146=$E$206)*($D$145:$N$145=$D279)*($C$147:$C$152=$B279))
)
)</f>
        <v>0.40723937182026071</v>
      </c>
      <c r="Q279" s="99" cm="1">
        <f t="array" ref="Q279">$A279 * $E$108 * (
(
SUMIFS(Q$179:Q$189,$C$179:$C$189,$C279,$D$179:$D$189,$D279)*
SUMIFS(Q$193:Q$203,$C$193:$C$203,$C279,$D$193:$D$203,$D279)*
SUMPRODUCT($D$147:$N$152*($D$146:$N$146=$E$207)*($D$145:$N$145=$D279)*($C$147:$C$152=$B279))
) -
(
SUMIFS(Q$179:Q$189,$C$179:$C$189,$C279,$D$179:$D$189,$D279)*
SUMIFS(Q$193:Q$203,$C$193:$C$203,$C279,$D$193:$D$203,$D279)*
SUMPRODUCT($D$147:$N$152*($D$146:$N$146=$E$206)*($D$145:$N$145=$D279)*($C$147:$C$152=$B279))
)
)</f>
        <v>0.40723937182026071</v>
      </c>
      <c r="R279" s="99" cm="1">
        <f t="array" ref="R279">$A279 * $E$108 * (
(
SUMIFS(R$179:R$189,$C$179:$C$189,$C279,$D$179:$D$189,$D279)*
SUMIFS(R$193:R$203,$C$193:$C$203,$C279,$D$193:$D$203,$D279)*
SUMPRODUCT($D$147:$N$152*($D$146:$N$146=$E$207)*($D$145:$N$145=$D279)*($C$147:$C$152=$B279))
) -
(
SUMIFS(R$179:R$189,$C$179:$C$189,$C279,$D$179:$D$189,$D279)*
SUMIFS(R$193:R$203,$C$193:$C$203,$C279,$D$193:$D$203,$D279)*
SUMPRODUCT($D$147:$N$152*($D$146:$N$146=$E$206)*($D$145:$N$145=$D279)*($C$147:$C$152=$B279))
)
)</f>
        <v>0.40723937182026071</v>
      </c>
      <c r="S279" s="99" cm="1">
        <f t="array" ref="S279">$A279 * $E$108 * (
(
SUMIFS(S$179:S$189,$C$179:$C$189,$C279,$D$179:$D$189,$D279)*
SUMIFS(S$193:S$203,$C$193:$C$203,$C279,$D$193:$D$203,$D279)*
SUMPRODUCT($D$147:$N$152*($D$146:$N$146=$E$207)*($D$145:$N$145=$D279)*($C$147:$C$152=$B279))
) -
(
SUMIFS(S$179:S$189,$C$179:$C$189,$C279,$D$179:$D$189,$D279)*
SUMIFS(S$193:S$203,$C$193:$C$203,$C279,$D$193:$D$203,$D279)*
SUMPRODUCT($D$147:$N$152*($D$146:$N$146=$E$206)*($D$145:$N$145=$D279)*($C$147:$C$152=$B279))
)
)</f>
        <v>0.40723937182026071</v>
      </c>
      <c r="T279" s="99" cm="1">
        <f t="array" ref="T279">$A279 * $E$108 * (
(
SUMIFS(T$179:T$189,$C$179:$C$189,$C279,$D$179:$D$189,$D279)*
SUMIFS(T$193:T$203,$C$193:$C$203,$C279,$D$193:$D$203,$D279)*
SUMPRODUCT($D$147:$N$152*($D$146:$N$146=$E$207)*($D$145:$N$145=$D279)*($C$147:$C$152=$B279))
) -
(
SUMIFS(T$179:T$189,$C$179:$C$189,$C279,$D$179:$D$189,$D279)*
SUMIFS(T$193:T$203,$C$193:$C$203,$C279,$D$193:$D$203,$D279)*
SUMPRODUCT($D$147:$N$152*($D$146:$N$146=$E$206)*($D$145:$N$145=$D279)*($C$147:$C$152=$B279))
)
)</f>
        <v>0.40723937182026071</v>
      </c>
      <c r="U279" s="99" cm="1">
        <f t="array" ref="U279">$A279 * $E$108 * (
(
SUMIFS(U$179:U$189,$C$179:$C$189,$C279,$D$179:$D$189,$D279)*
SUMIFS(U$193:U$203,$C$193:$C$203,$C279,$D$193:$D$203,$D279)*
SUMPRODUCT($D$147:$N$152*($D$146:$N$146=$E$207)*($D$145:$N$145=$D279)*($C$147:$C$152=$B279))
) -
(
SUMIFS(U$179:U$189,$C$179:$C$189,$C279,$D$179:$D$189,$D279)*
SUMIFS(U$193:U$203,$C$193:$C$203,$C279,$D$193:$D$203,$D279)*
SUMPRODUCT($D$147:$N$152*($D$146:$N$146=$E$206)*($D$145:$N$145=$D279)*($C$147:$C$152=$B279))
)
)</f>
        <v>0.40723937182026071</v>
      </c>
      <c r="V279" s="99" cm="1">
        <f t="array" ref="V279">$A279 * $E$108 * (
(
SUMIFS(V$179:V$189,$C$179:$C$189,$C279,$D$179:$D$189,$D279)*
SUMIFS(V$193:V$203,$C$193:$C$203,$C279,$D$193:$D$203,$D279)*
SUMPRODUCT($D$147:$N$152*($D$146:$N$146=$E$207)*($D$145:$N$145=$D279)*($C$147:$C$152=$B279))
) -
(
SUMIFS(V$179:V$189,$C$179:$C$189,$C279,$D$179:$D$189,$D279)*
SUMIFS(V$193:V$203,$C$193:$C$203,$C279,$D$193:$D$203,$D279)*
SUMPRODUCT($D$147:$N$152*($D$146:$N$146=$E$206)*($D$145:$N$145=$D279)*($C$147:$C$152=$B279))
)
)</f>
        <v>0.40723937182026071</v>
      </c>
      <c r="W279" s="99" cm="1">
        <f t="array" ref="W279">$A279 * $E$108 * (
(
SUMIFS(W$179:W$189,$C$179:$C$189,$C279,$D$179:$D$189,$D279)*
SUMIFS(W$193:W$203,$C$193:$C$203,$C279,$D$193:$D$203,$D279)*
SUMPRODUCT($D$147:$N$152*($D$146:$N$146=$E$207)*($D$145:$N$145=$D279)*($C$147:$C$152=$B279))
) -
(
SUMIFS(W$179:W$189,$C$179:$C$189,$C279,$D$179:$D$189,$D279)*
SUMIFS(W$193:W$203,$C$193:$C$203,$C279,$D$193:$D$203,$D279)*
SUMPRODUCT($D$147:$N$152*($D$146:$N$146=$E$206)*($D$145:$N$145=$D279)*($C$147:$C$152=$B279))
)
)</f>
        <v>0.40723937182026071</v>
      </c>
      <c r="X279" s="99" cm="1">
        <f t="array" ref="X279">$A279 * $E$108 * (
(
SUMIFS(X$179:X$189,$C$179:$C$189,$C279,$D$179:$D$189,$D279)*
SUMIFS(X$193:X$203,$C$193:$C$203,$C279,$D$193:$D$203,$D279)*
SUMPRODUCT($D$147:$N$152*($D$146:$N$146=$E$207)*($D$145:$N$145=$D279)*($C$147:$C$152=$B279))
) -
(
SUMIFS(X$179:X$189,$C$179:$C$189,$C279,$D$179:$D$189,$D279)*
SUMIFS(X$193:X$203,$C$193:$C$203,$C279,$D$193:$D$203,$D279)*
SUMPRODUCT($D$147:$N$152*($D$146:$N$146=$E$206)*($D$145:$N$145=$D279)*($C$147:$C$152=$B279))
)
)</f>
        <v>0.40723937182026071</v>
      </c>
      <c r="Y279" s="99" cm="1">
        <f t="array" ref="Y279">$A279 * $E$108 * (
(
SUMIFS(Y$179:Y$189,$C$179:$C$189,$C279,$D$179:$D$189,$D279)*
SUMIFS(Y$193:Y$203,$C$193:$C$203,$C279,$D$193:$D$203,$D279)*
SUMPRODUCT($D$147:$N$152*($D$146:$N$146=$E$207)*($D$145:$N$145=$D279)*($C$147:$C$152=$B279))
) -
(
SUMIFS(Y$179:Y$189,$C$179:$C$189,$C279,$D$179:$D$189,$D279)*
SUMIFS(Y$193:Y$203,$C$193:$C$203,$C279,$D$193:$D$203,$D279)*
SUMPRODUCT($D$147:$N$152*($D$146:$N$146=$E$206)*($D$145:$N$145=$D279)*($C$147:$C$152=$B279))
)
)</f>
        <v>0.40723937182026071</v>
      </c>
      <c r="Z279" s="99" cm="1">
        <f t="array" ref="Z279">$A279 * $E$108 * (
(
SUMIFS(Z$179:Z$189,$C$179:$C$189,$C279,$D$179:$D$189,$D279)*
SUMIFS(Z$193:Z$203,$C$193:$C$203,$C279,$D$193:$D$203,$D279)*
SUMPRODUCT($D$147:$N$152*($D$146:$N$146=$E$207)*($D$145:$N$145=$D279)*($C$147:$C$152=$B279))
) -
(
SUMIFS(Z$179:Z$189,$C$179:$C$189,$C279,$D$179:$D$189,$D279)*
SUMIFS(Z$193:Z$203,$C$193:$C$203,$C279,$D$193:$D$203,$D279)*
SUMPRODUCT($D$147:$N$152*($D$146:$N$146=$E$206)*($D$145:$N$145=$D279)*($C$147:$C$152=$B279))
)
)</f>
        <v>0.40723937182026071</v>
      </c>
      <c r="AA279" s="99" cm="1">
        <f t="array" ref="AA279">$A279 * $E$108 * (
(
SUMIFS(AA$179:AA$189,$C$179:$C$189,$C279,$D$179:$D$189,$D279)*
SUMIFS(AA$193:AA$203,$C$193:$C$203,$C279,$D$193:$D$203,$D279)*
SUMPRODUCT($D$147:$N$152*($D$146:$N$146=$E$207)*($D$145:$N$145=$D279)*($C$147:$C$152=$B279))
) -
(
SUMIFS(AA$179:AA$189,$C$179:$C$189,$C279,$D$179:$D$189,$D279)*
SUMIFS(AA$193:AA$203,$C$193:$C$203,$C279,$D$193:$D$203,$D279)*
SUMPRODUCT($D$147:$N$152*($D$146:$N$146=$E$206)*($D$145:$N$145=$D279)*($C$147:$C$152=$B279))
)
)</f>
        <v>0.40723937182026071</v>
      </c>
      <c r="AB279" s="99" cm="1">
        <f t="array" ref="AB279">$A279 * $E$108 * (
(
SUMIFS(AB$179:AB$189,$C$179:$C$189,$C279,$D$179:$D$189,$D279)*
SUMIFS(AB$193:AB$203,$C$193:$C$203,$C279,$D$193:$D$203,$D279)*
SUMPRODUCT($D$147:$N$152*($D$146:$N$146=$E$207)*($D$145:$N$145=$D279)*($C$147:$C$152=$B279))
) -
(
SUMIFS(AB$179:AB$189,$C$179:$C$189,$C279,$D$179:$D$189,$D279)*
SUMIFS(AB$193:AB$203,$C$193:$C$203,$C279,$D$193:$D$203,$D279)*
SUMPRODUCT($D$147:$N$152*($D$146:$N$146=$E$206)*($D$145:$N$145=$D279)*($C$147:$C$152=$B279))
)
)</f>
        <v>0.40723937182026071</v>
      </c>
      <c r="AC279" s="99" cm="1">
        <f t="array" ref="AC279">$A279 * $E$108 * (
(
SUMIFS(AC$179:AC$189,$C$179:$C$189,$C279,$D$179:$D$189,$D279)*
SUMIFS(AC$193:AC$203,$C$193:$C$203,$C279,$D$193:$D$203,$D279)*
SUMPRODUCT($D$147:$N$152*($D$146:$N$146=$E$207)*($D$145:$N$145=$D279)*($C$147:$C$152=$B279))
) -
(
SUMIFS(AC$179:AC$189,$C$179:$C$189,$C279,$D$179:$D$189,$D279)*
SUMIFS(AC$193:AC$203,$C$193:$C$203,$C279,$D$193:$D$203,$D279)*
SUMPRODUCT($D$147:$N$152*($D$146:$N$146=$E$206)*($D$145:$N$145=$D279)*($C$147:$C$152=$B279))
)
)</f>
        <v>0.40723937182026071</v>
      </c>
      <c r="AD279" s="99" cm="1">
        <f t="array" ref="AD279">$A279 * $E$108 * (
(
SUMIFS(AD$179:AD$189,$C$179:$C$189,$C279,$D$179:$D$189,$D279)*
SUMIFS(AD$193:AD$203,$C$193:$C$203,$C279,$D$193:$D$203,$D279)*
SUMPRODUCT($D$147:$N$152*($D$146:$N$146=$E$207)*($D$145:$N$145=$D279)*($C$147:$C$152=$B279))
) -
(
SUMIFS(AD$179:AD$189,$C$179:$C$189,$C279,$D$179:$D$189,$D279)*
SUMIFS(AD$193:AD$203,$C$193:$C$203,$C279,$D$193:$D$203,$D279)*
SUMPRODUCT($D$147:$N$152*($D$146:$N$146=$E$206)*($D$145:$N$145=$D279)*($C$147:$C$152=$B279))
)
)</f>
        <v>0.40723937182026071</v>
      </c>
    </row>
    <row r="280" spans="1:30" x14ac:dyDescent="0.2">
      <c r="A280" s="15">
        <f>1</f>
        <v>1</v>
      </c>
      <c r="B280" s="6" t="s">
        <v>49</v>
      </c>
      <c r="C280" s="6" t="s">
        <v>37</v>
      </c>
      <c r="D280" s="6" t="s">
        <v>125</v>
      </c>
      <c r="E280" s="99" cm="1">
        <f t="array" ref="E280">$A280 * $E$108 * (
(
SUMIFS(E$179:E$189,$C$179:$C$189,$C280,$D$179:$D$189,$D280)*
SUMIFS(E$193:E$203,$C$193:$C$203,$C280,$D$193:$D$203,$D280)*
SUMPRODUCT($D$147:$N$152*($D$146:$N$146=$E$207)*($D$145:$N$145=$D280)*($C$147:$C$152=$B280))
) -
(
SUMIFS(E$179:E$189,$C$179:$C$189,$C280,$D$179:$D$189,$D280)*
SUMIFS(E$193:E$203,$C$193:$C$203,$C280,$D$193:$D$203,$D280)*
SUMPRODUCT($D$147:$N$152*($D$146:$N$146=$E$206)*($D$145:$N$145=$D280)*($C$147:$C$152=$B280))
)
)</f>
        <v>0</v>
      </c>
      <c r="F280" s="99" cm="1">
        <f t="array" ref="F280">$A280 * $E$108 * (
(
SUMIFS(F$179:F$189,$C$179:$C$189,$C280,$D$179:$D$189,$D280)*
SUMIFS(F$193:F$203,$C$193:$C$203,$C280,$D$193:$D$203,$D280)*
SUMPRODUCT($D$147:$N$152*($D$146:$N$146=$E$207)*($D$145:$N$145=$D280)*($C$147:$C$152=$B280))
) -
(
SUMIFS(F$179:F$189,$C$179:$C$189,$C280,$D$179:$D$189,$D280)*
SUMIFS(F$193:F$203,$C$193:$C$203,$C280,$D$193:$D$203,$D280)*
SUMPRODUCT($D$147:$N$152*($D$146:$N$146=$E$206)*($D$145:$N$145=$D280)*($C$147:$C$152=$B280))
)
)</f>
        <v>0</v>
      </c>
      <c r="G280" s="99" cm="1">
        <f t="array" ref="G280">$A280 * $E$108 * (
(
SUMIFS(G$179:G$189,$C$179:$C$189,$C280,$D$179:$D$189,$D280)*
SUMIFS(G$193:G$203,$C$193:$C$203,$C280,$D$193:$D$203,$D280)*
SUMPRODUCT($D$147:$N$152*($D$146:$N$146=$E$207)*($D$145:$N$145=$D280)*($C$147:$C$152=$B280))
) -
(
SUMIFS(G$179:G$189,$C$179:$C$189,$C280,$D$179:$D$189,$D280)*
SUMIFS(G$193:G$203,$C$193:$C$203,$C280,$D$193:$D$203,$D280)*
SUMPRODUCT($D$147:$N$152*($D$146:$N$146=$E$206)*($D$145:$N$145=$D280)*($C$147:$C$152=$B280))
)
)</f>
        <v>9.0828263788960598E-2</v>
      </c>
      <c r="H280" s="99" cm="1">
        <f t="array" ref="H280">$A280 * $E$108 * (
(
SUMIFS(H$179:H$189,$C$179:$C$189,$C280,$D$179:$D$189,$D280)*
SUMIFS(H$193:H$203,$C$193:$C$203,$C280,$D$193:$D$203,$D280)*
SUMPRODUCT($D$147:$N$152*($D$146:$N$146=$E$207)*($D$145:$N$145=$D280)*($C$147:$C$152=$B280))
) -
(
SUMIFS(H$179:H$189,$C$179:$C$189,$C280,$D$179:$D$189,$D280)*
SUMIFS(H$193:H$203,$C$193:$C$203,$C280,$D$193:$D$203,$D280)*
SUMPRODUCT($D$147:$N$152*($D$146:$N$146=$E$206)*($D$145:$N$145=$D280)*($C$147:$C$152=$B280))
)
)</f>
        <v>0.1816565275779212</v>
      </c>
      <c r="I280" s="99" cm="1">
        <f t="array" ref="I280">$A280 * $E$108 * (
(
SUMIFS(I$179:I$189,$C$179:$C$189,$C280,$D$179:$D$189,$D280)*
SUMIFS(I$193:I$203,$C$193:$C$203,$C280,$D$193:$D$203,$D280)*
SUMPRODUCT($D$147:$N$152*($D$146:$N$146=$E$207)*($D$145:$N$145=$D280)*($C$147:$C$152=$B280))
) -
(
SUMIFS(I$179:I$189,$C$179:$C$189,$C280,$D$179:$D$189,$D280)*
SUMIFS(I$193:I$203,$C$193:$C$203,$C280,$D$193:$D$203,$D280)*
SUMPRODUCT($D$147:$N$152*($D$146:$N$146=$E$206)*($D$145:$N$145=$D280)*($C$147:$C$152=$B280))
)
)</f>
        <v>0.2724847913668817</v>
      </c>
      <c r="J280" s="99" cm="1">
        <f t="array" ref="J280">$A280 * $E$108 * (
(
SUMIFS(J$179:J$189,$C$179:$C$189,$C280,$D$179:$D$189,$D280)*
SUMIFS(J$193:J$203,$C$193:$C$203,$C280,$D$193:$D$203,$D280)*
SUMPRODUCT($D$147:$N$152*($D$146:$N$146=$E$207)*($D$145:$N$145=$D280)*($C$147:$C$152=$B280))
) -
(
SUMIFS(J$179:J$189,$C$179:$C$189,$C280,$D$179:$D$189,$D280)*
SUMIFS(J$193:J$203,$C$193:$C$203,$C280,$D$193:$D$203,$D280)*
SUMPRODUCT($D$147:$N$152*($D$146:$N$146=$E$206)*($D$145:$N$145=$D280)*($C$147:$C$152=$B280))
)
)</f>
        <v>0.36331305515584239</v>
      </c>
      <c r="K280" s="99" cm="1">
        <f t="array" ref="K280">$A280 * $E$108 * (
(
SUMIFS(K$179:K$189,$C$179:$C$189,$C280,$D$179:$D$189,$D280)*
SUMIFS(K$193:K$203,$C$193:$C$203,$C280,$D$193:$D$203,$D280)*
SUMPRODUCT($D$147:$N$152*($D$146:$N$146=$E$207)*($D$145:$N$145=$D280)*($C$147:$C$152=$B280))
) -
(
SUMIFS(K$179:K$189,$C$179:$C$189,$C280,$D$179:$D$189,$D280)*
SUMIFS(K$193:K$203,$C$193:$C$203,$C280,$D$193:$D$203,$D280)*
SUMPRODUCT($D$147:$N$152*($D$146:$N$146=$E$206)*($D$145:$N$145=$D280)*($C$147:$C$152=$B280))
)
)</f>
        <v>0.45414131894480281</v>
      </c>
      <c r="L280" s="99" cm="1">
        <f t="array" ref="L280">$A280 * $E$108 * (
(
SUMIFS(L$179:L$189,$C$179:$C$189,$C280,$D$179:$D$189,$D280)*
SUMIFS(L$193:L$203,$C$193:$C$203,$C280,$D$193:$D$203,$D280)*
SUMPRODUCT($D$147:$N$152*($D$146:$N$146=$E$207)*($D$145:$N$145=$D280)*($C$147:$C$152=$B280))
) -
(
SUMIFS(L$179:L$189,$C$179:$C$189,$C280,$D$179:$D$189,$D280)*
SUMIFS(L$193:L$203,$C$193:$C$203,$C280,$D$193:$D$203,$D280)*
SUMPRODUCT($D$147:$N$152*($D$146:$N$146=$E$206)*($D$145:$N$145=$D280)*($C$147:$C$152=$B280))
)
)</f>
        <v>0.45414131894480281</v>
      </c>
      <c r="M280" s="99" cm="1">
        <f t="array" ref="M280">$A280 * $E$108 * (
(
SUMIFS(M$179:M$189,$C$179:$C$189,$C280,$D$179:$D$189,$D280)*
SUMIFS(M$193:M$203,$C$193:$C$203,$C280,$D$193:$D$203,$D280)*
SUMPRODUCT($D$147:$N$152*($D$146:$N$146=$E$207)*($D$145:$N$145=$D280)*($C$147:$C$152=$B280))
) -
(
SUMIFS(M$179:M$189,$C$179:$C$189,$C280,$D$179:$D$189,$D280)*
SUMIFS(M$193:M$203,$C$193:$C$203,$C280,$D$193:$D$203,$D280)*
SUMPRODUCT($D$147:$N$152*($D$146:$N$146=$E$206)*($D$145:$N$145=$D280)*($C$147:$C$152=$B280))
)
)</f>
        <v>0.45414131894480281</v>
      </c>
      <c r="N280" s="99" cm="1">
        <f t="array" ref="N280">$A280 * $E$108 * (
(
SUMIFS(N$179:N$189,$C$179:$C$189,$C280,$D$179:$D$189,$D280)*
SUMIFS(N$193:N$203,$C$193:$C$203,$C280,$D$193:$D$203,$D280)*
SUMPRODUCT($D$147:$N$152*($D$146:$N$146=$E$207)*($D$145:$N$145=$D280)*($C$147:$C$152=$B280))
) -
(
SUMIFS(N$179:N$189,$C$179:$C$189,$C280,$D$179:$D$189,$D280)*
SUMIFS(N$193:N$203,$C$193:$C$203,$C280,$D$193:$D$203,$D280)*
SUMPRODUCT($D$147:$N$152*($D$146:$N$146=$E$206)*($D$145:$N$145=$D280)*($C$147:$C$152=$B280))
)
)</f>
        <v>0.45414131894480281</v>
      </c>
      <c r="O280" s="99" cm="1">
        <f t="array" ref="O280">$A280 * $E$108 * (
(
SUMIFS(O$179:O$189,$C$179:$C$189,$C280,$D$179:$D$189,$D280)*
SUMIFS(O$193:O$203,$C$193:$C$203,$C280,$D$193:$D$203,$D280)*
SUMPRODUCT($D$147:$N$152*($D$146:$N$146=$E$207)*($D$145:$N$145=$D280)*($C$147:$C$152=$B280))
) -
(
SUMIFS(O$179:O$189,$C$179:$C$189,$C280,$D$179:$D$189,$D280)*
SUMIFS(O$193:O$203,$C$193:$C$203,$C280,$D$193:$D$203,$D280)*
SUMPRODUCT($D$147:$N$152*($D$146:$N$146=$E$206)*($D$145:$N$145=$D280)*($C$147:$C$152=$B280))
)
)</f>
        <v>0.45414131894480281</v>
      </c>
      <c r="P280" s="99" cm="1">
        <f t="array" ref="P280">$A280 * $E$108 * (
(
SUMIFS(P$179:P$189,$C$179:$C$189,$C280,$D$179:$D$189,$D280)*
SUMIFS(P$193:P$203,$C$193:$C$203,$C280,$D$193:$D$203,$D280)*
SUMPRODUCT($D$147:$N$152*($D$146:$N$146=$E$207)*($D$145:$N$145=$D280)*($C$147:$C$152=$B280))
) -
(
SUMIFS(P$179:P$189,$C$179:$C$189,$C280,$D$179:$D$189,$D280)*
SUMIFS(P$193:P$203,$C$193:$C$203,$C280,$D$193:$D$203,$D280)*
SUMPRODUCT($D$147:$N$152*($D$146:$N$146=$E$206)*($D$145:$N$145=$D280)*($C$147:$C$152=$B280))
)
)</f>
        <v>0.45414131894480281</v>
      </c>
      <c r="Q280" s="99" cm="1">
        <f t="array" ref="Q280">$A280 * $E$108 * (
(
SUMIFS(Q$179:Q$189,$C$179:$C$189,$C280,$D$179:$D$189,$D280)*
SUMIFS(Q$193:Q$203,$C$193:$C$203,$C280,$D$193:$D$203,$D280)*
SUMPRODUCT($D$147:$N$152*($D$146:$N$146=$E$207)*($D$145:$N$145=$D280)*($C$147:$C$152=$B280))
) -
(
SUMIFS(Q$179:Q$189,$C$179:$C$189,$C280,$D$179:$D$189,$D280)*
SUMIFS(Q$193:Q$203,$C$193:$C$203,$C280,$D$193:$D$203,$D280)*
SUMPRODUCT($D$147:$N$152*($D$146:$N$146=$E$206)*($D$145:$N$145=$D280)*($C$147:$C$152=$B280))
)
)</f>
        <v>0.45414131894480281</v>
      </c>
      <c r="R280" s="99" cm="1">
        <f t="array" ref="R280">$A280 * $E$108 * (
(
SUMIFS(R$179:R$189,$C$179:$C$189,$C280,$D$179:$D$189,$D280)*
SUMIFS(R$193:R$203,$C$193:$C$203,$C280,$D$193:$D$203,$D280)*
SUMPRODUCT($D$147:$N$152*($D$146:$N$146=$E$207)*($D$145:$N$145=$D280)*($C$147:$C$152=$B280))
) -
(
SUMIFS(R$179:R$189,$C$179:$C$189,$C280,$D$179:$D$189,$D280)*
SUMIFS(R$193:R$203,$C$193:$C$203,$C280,$D$193:$D$203,$D280)*
SUMPRODUCT($D$147:$N$152*($D$146:$N$146=$E$206)*($D$145:$N$145=$D280)*($C$147:$C$152=$B280))
)
)</f>
        <v>0.45414131894480281</v>
      </c>
      <c r="S280" s="99" cm="1">
        <f t="array" ref="S280">$A280 * $E$108 * (
(
SUMIFS(S$179:S$189,$C$179:$C$189,$C280,$D$179:$D$189,$D280)*
SUMIFS(S$193:S$203,$C$193:$C$203,$C280,$D$193:$D$203,$D280)*
SUMPRODUCT($D$147:$N$152*($D$146:$N$146=$E$207)*($D$145:$N$145=$D280)*($C$147:$C$152=$B280))
) -
(
SUMIFS(S$179:S$189,$C$179:$C$189,$C280,$D$179:$D$189,$D280)*
SUMIFS(S$193:S$203,$C$193:$C$203,$C280,$D$193:$D$203,$D280)*
SUMPRODUCT($D$147:$N$152*($D$146:$N$146=$E$206)*($D$145:$N$145=$D280)*($C$147:$C$152=$B280))
)
)</f>
        <v>0.45414131894480281</v>
      </c>
      <c r="T280" s="99" cm="1">
        <f t="array" ref="T280">$A280 * $E$108 * (
(
SUMIFS(T$179:T$189,$C$179:$C$189,$C280,$D$179:$D$189,$D280)*
SUMIFS(T$193:T$203,$C$193:$C$203,$C280,$D$193:$D$203,$D280)*
SUMPRODUCT($D$147:$N$152*($D$146:$N$146=$E$207)*($D$145:$N$145=$D280)*($C$147:$C$152=$B280))
) -
(
SUMIFS(T$179:T$189,$C$179:$C$189,$C280,$D$179:$D$189,$D280)*
SUMIFS(T$193:T$203,$C$193:$C$203,$C280,$D$193:$D$203,$D280)*
SUMPRODUCT($D$147:$N$152*($D$146:$N$146=$E$206)*($D$145:$N$145=$D280)*($C$147:$C$152=$B280))
)
)</f>
        <v>0.45414131894480281</v>
      </c>
      <c r="U280" s="99" cm="1">
        <f t="array" ref="U280">$A280 * $E$108 * (
(
SUMIFS(U$179:U$189,$C$179:$C$189,$C280,$D$179:$D$189,$D280)*
SUMIFS(U$193:U$203,$C$193:$C$203,$C280,$D$193:$D$203,$D280)*
SUMPRODUCT($D$147:$N$152*($D$146:$N$146=$E$207)*($D$145:$N$145=$D280)*($C$147:$C$152=$B280))
) -
(
SUMIFS(U$179:U$189,$C$179:$C$189,$C280,$D$179:$D$189,$D280)*
SUMIFS(U$193:U$203,$C$193:$C$203,$C280,$D$193:$D$203,$D280)*
SUMPRODUCT($D$147:$N$152*($D$146:$N$146=$E$206)*($D$145:$N$145=$D280)*($C$147:$C$152=$B280))
)
)</f>
        <v>0.45414131894480281</v>
      </c>
      <c r="V280" s="99" cm="1">
        <f t="array" ref="V280">$A280 * $E$108 * (
(
SUMIFS(V$179:V$189,$C$179:$C$189,$C280,$D$179:$D$189,$D280)*
SUMIFS(V$193:V$203,$C$193:$C$203,$C280,$D$193:$D$203,$D280)*
SUMPRODUCT($D$147:$N$152*($D$146:$N$146=$E$207)*($D$145:$N$145=$D280)*($C$147:$C$152=$B280))
) -
(
SUMIFS(V$179:V$189,$C$179:$C$189,$C280,$D$179:$D$189,$D280)*
SUMIFS(V$193:V$203,$C$193:$C$203,$C280,$D$193:$D$203,$D280)*
SUMPRODUCT($D$147:$N$152*($D$146:$N$146=$E$206)*($D$145:$N$145=$D280)*($C$147:$C$152=$B280))
)
)</f>
        <v>0.45414131894480281</v>
      </c>
      <c r="W280" s="99" cm="1">
        <f t="array" ref="W280">$A280 * $E$108 * (
(
SUMIFS(W$179:W$189,$C$179:$C$189,$C280,$D$179:$D$189,$D280)*
SUMIFS(W$193:W$203,$C$193:$C$203,$C280,$D$193:$D$203,$D280)*
SUMPRODUCT($D$147:$N$152*($D$146:$N$146=$E$207)*($D$145:$N$145=$D280)*($C$147:$C$152=$B280))
) -
(
SUMIFS(W$179:W$189,$C$179:$C$189,$C280,$D$179:$D$189,$D280)*
SUMIFS(W$193:W$203,$C$193:$C$203,$C280,$D$193:$D$203,$D280)*
SUMPRODUCT($D$147:$N$152*($D$146:$N$146=$E$206)*($D$145:$N$145=$D280)*($C$147:$C$152=$B280))
)
)</f>
        <v>0.45414131894480281</v>
      </c>
      <c r="X280" s="99" cm="1">
        <f t="array" ref="X280">$A280 * $E$108 * (
(
SUMIFS(X$179:X$189,$C$179:$C$189,$C280,$D$179:$D$189,$D280)*
SUMIFS(X$193:X$203,$C$193:$C$203,$C280,$D$193:$D$203,$D280)*
SUMPRODUCT($D$147:$N$152*($D$146:$N$146=$E$207)*($D$145:$N$145=$D280)*($C$147:$C$152=$B280))
) -
(
SUMIFS(X$179:X$189,$C$179:$C$189,$C280,$D$179:$D$189,$D280)*
SUMIFS(X$193:X$203,$C$193:$C$203,$C280,$D$193:$D$203,$D280)*
SUMPRODUCT($D$147:$N$152*($D$146:$N$146=$E$206)*($D$145:$N$145=$D280)*($C$147:$C$152=$B280))
)
)</f>
        <v>0.45414131894480281</v>
      </c>
      <c r="Y280" s="99" cm="1">
        <f t="array" ref="Y280">$A280 * $E$108 * (
(
SUMIFS(Y$179:Y$189,$C$179:$C$189,$C280,$D$179:$D$189,$D280)*
SUMIFS(Y$193:Y$203,$C$193:$C$203,$C280,$D$193:$D$203,$D280)*
SUMPRODUCT($D$147:$N$152*($D$146:$N$146=$E$207)*($D$145:$N$145=$D280)*($C$147:$C$152=$B280))
) -
(
SUMIFS(Y$179:Y$189,$C$179:$C$189,$C280,$D$179:$D$189,$D280)*
SUMIFS(Y$193:Y$203,$C$193:$C$203,$C280,$D$193:$D$203,$D280)*
SUMPRODUCT($D$147:$N$152*($D$146:$N$146=$E$206)*($D$145:$N$145=$D280)*($C$147:$C$152=$B280))
)
)</f>
        <v>0.45414131894480281</v>
      </c>
      <c r="Z280" s="99" cm="1">
        <f t="array" ref="Z280">$A280 * $E$108 * (
(
SUMIFS(Z$179:Z$189,$C$179:$C$189,$C280,$D$179:$D$189,$D280)*
SUMIFS(Z$193:Z$203,$C$193:$C$203,$C280,$D$193:$D$203,$D280)*
SUMPRODUCT($D$147:$N$152*($D$146:$N$146=$E$207)*($D$145:$N$145=$D280)*($C$147:$C$152=$B280))
) -
(
SUMIFS(Z$179:Z$189,$C$179:$C$189,$C280,$D$179:$D$189,$D280)*
SUMIFS(Z$193:Z$203,$C$193:$C$203,$C280,$D$193:$D$203,$D280)*
SUMPRODUCT($D$147:$N$152*($D$146:$N$146=$E$206)*($D$145:$N$145=$D280)*($C$147:$C$152=$B280))
)
)</f>
        <v>0.45414131894480281</v>
      </c>
      <c r="AA280" s="99" cm="1">
        <f t="array" ref="AA280">$A280 * $E$108 * (
(
SUMIFS(AA$179:AA$189,$C$179:$C$189,$C280,$D$179:$D$189,$D280)*
SUMIFS(AA$193:AA$203,$C$193:$C$203,$C280,$D$193:$D$203,$D280)*
SUMPRODUCT($D$147:$N$152*($D$146:$N$146=$E$207)*($D$145:$N$145=$D280)*($C$147:$C$152=$B280))
) -
(
SUMIFS(AA$179:AA$189,$C$179:$C$189,$C280,$D$179:$D$189,$D280)*
SUMIFS(AA$193:AA$203,$C$193:$C$203,$C280,$D$193:$D$203,$D280)*
SUMPRODUCT($D$147:$N$152*($D$146:$N$146=$E$206)*($D$145:$N$145=$D280)*($C$147:$C$152=$B280))
)
)</f>
        <v>0.45414131894480281</v>
      </c>
      <c r="AB280" s="99" cm="1">
        <f t="array" ref="AB280">$A280 * $E$108 * (
(
SUMIFS(AB$179:AB$189,$C$179:$C$189,$C280,$D$179:$D$189,$D280)*
SUMIFS(AB$193:AB$203,$C$193:$C$203,$C280,$D$193:$D$203,$D280)*
SUMPRODUCT($D$147:$N$152*($D$146:$N$146=$E$207)*($D$145:$N$145=$D280)*($C$147:$C$152=$B280))
) -
(
SUMIFS(AB$179:AB$189,$C$179:$C$189,$C280,$D$179:$D$189,$D280)*
SUMIFS(AB$193:AB$203,$C$193:$C$203,$C280,$D$193:$D$203,$D280)*
SUMPRODUCT($D$147:$N$152*($D$146:$N$146=$E$206)*($D$145:$N$145=$D280)*($C$147:$C$152=$B280))
)
)</f>
        <v>0.45414131894480281</v>
      </c>
      <c r="AC280" s="99" cm="1">
        <f t="array" ref="AC280">$A280 * $E$108 * (
(
SUMIFS(AC$179:AC$189,$C$179:$C$189,$C280,$D$179:$D$189,$D280)*
SUMIFS(AC$193:AC$203,$C$193:$C$203,$C280,$D$193:$D$203,$D280)*
SUMPRODUCT($D$147:$N$152*($D$146:$N$146=$E$207)*($D$145:$N$145=$D280)*($C$147:$C$152=$B280))
) -
(
SUMIFS(AC$179:AC$189,$C$179:$C$189,$C280,$D$179:$D$189,$D280)*
SUMIFS(AC$193:AC$203,$C$193:$C$203,$C280,$D$193:$D$203,$D280)*
SUMPRODUCT($D$147:$N$152*($D$146:$N$146=$E$206)*($D$145:$N$145=$D280)*($C$147:$C$152=$B280))
)
)</f>
        <v>0.45414131894480281</v>
      </c>
      <c r="AD280" s="99" cm="1">
        <f t="array" ref="AD280">$A280 * $E$108 * (
(
SUMIFS(AD$179:AD$189,$C$179:$C$189,$C280,$D$179:$D$189,$D280)*
SUMIFS(AD$193:AD$203,$C$193:$C$203,$C280,$D$193:$D$203,$D280)*
SUMPRODUCT($D$147:$N$152*($D$146:$N$146=$E$207)*($D$145:$N$145=$D280)*($C$147:$C$152=$B280))
) -
(
SUMIFS(AD$179:AD$189,$C$179:$C$189,$C280,$D$179:$D$189,$D280)*
SUMIFS(AD$193:AD$203,$C$193:$C$203,$C280,$D$193:$D$203,$D280)*
SUMPRODUCT($D$147:$N$152*($D$146:$N$146=$E$206)*($D$145:$N$145=$D280)*($C$147:$C$152=$B280))
)
)</f>
        <v>0.45414131894480281</v>
      </c>
    </row>
    <row r="281" spans="1:30" x14ac:dyDescent="0.2">
      <c r="A281" s="15">
        <f>1</f>
        <v>1</v>
      </c>
      <c r="B281" s="6" t="s">
        <v>50</v>
      </c>
      <c r="C281" s="6" t="s">
        <v>37</v>
      </c>
      <c r="D281" s="6" t="s">
        <v>125</v>
      </c>
      <c r="E281" s="99" cm="1">
        <f t="array" ref="E281">$A281 * $E$108 * (
(
SUMIFS(E$179:E$189,$C$179:$C$189,$C281,$D$179:$D$189,$D281)*
SUMIFS(E$193:E$203,$C$193:$C$203,$C281,$D$193:$D$203,$D281)*
SUMPRODUCT($D$147:$N$152*($D$146:$N$146=$E$207)*($D$145:$N$145=$D281)*($C$147:$C$152=$B281))
) -
(
SUMIFS(E$179:E$189,$C$179:$C$189,$C281,$D$179:$D$189,$D281)*
SUMIFS(E$193:E$203,$C$193:$C$203,$C281,$D$193:$D$203,$D281)*
SUMPRODUCT($D$147:$N$152*($D$146:$N$146=$E$206)*($D$145:$N$145=$D281)*($C$147:$C$152=$B281))
)
)</f>
        <v>0</v>
      </c>
      <c r="F281" s="99" cm="1">
        <f t="array" ref="F281">$A281 * $E$108 * (
(
SUMIFS(F$179:F$189,$C$179:$C$189,$C281,$D$179:$D$189,$D281)*
SUMIFS(F$193:F$203,$C$193:$C$203,$C281,$D$193:$D$203,$D281)*
SUMPRODUCT($D$147:$N$152*($D$146:$N$146=$E$207)*($D$145:$N$145=$D281)*($C$147:$C$152=$B281))
) -
(
SUMIFS(F$179:F$189,$C$179:$C$189,$C281,$D$179:$D$189,$D281)*
SUMIFS(F$193:F$203,$C$193:$C$203,$C281,$D$193:$D$203,$D281)*
SUMPRODUCT($D$147:$N$152*($D$146:$N$146=$E$206)*($D$145:$N$145=$D281)*($C$147:$C$152=$B281))
)
)</f>
        <v>0</v>
      </c>
      <c r="G281" s="99" cm="1">
        <f t="array" ref="G281">$A281 * $E$108 * (
(
SUMIFS(G$179:G$189,$C$179:$C$189,$C281,$D$179:$D$189,$D281)*
SUMIFS(G$193:G$203,$C$193:$C$203,$C281,$D$193:$D$203,$D281)*
SUMPRODUCT($D$147:$N$152*($D$146:$N$146=$E$207)*($D$145:$N$145=$D281)*($C$147:$C$152=$B281))
) -
(
SUMIFS(G$179:G$189,$C$179:$C$189,$C281,$D$179:$D$189,$D281)*
SUMIFS(G$193:G$203,$C$193:$C$203,$C281,$D$193:$D$203,$D281)*
SUMPRODUCT($D$147:$N$152*($D$146:$N$146=$E$206)*($D$145:$N$145=$D281)*($C$147:$C$152=$B281))
)
)</f>
        <v>1.6983300411188385</v>
      </c>
      <c r="H281" s="99" cm="1">
        <f t="array" ref="H281">$A281 * $E$108 * (
(
SUMIFS(H$179:H$189,$C$179:$C$189,$C281,$D$179:$D$189,$D281)*
SUMIFS(H$193:H$203,$C$193:$C$203,$C281,$D$193:$D$203,$D281)*
SUMPRODUCT($D$147:$N$152*($D$146:$N$146=$E$207)*($D$145:$N$145=$D281)*($C$147:$C$152=$B281))
) -
(
SUMIFS(H$179:H$189,$C$179:$C$189,$C281,$D$179:$D$189,$D281)*
SUMIFS(H$193:H$203,$C$193:$C$203,$C281,$D$193:$D$203,$D281)*
SUMPRODUCT($D$147:$N$152*($D$146:$N$146=$E$206)*($D$145:$N$145=$D281)*($C$147:$C$152=$B281))
)
)</f>
        <v>3.3966600822376769</v>
      </c>
      <c r="I281" s="99" cm="1">
        <f t="array" ref="I281">$A281 * $E$108 * (
(
SUMIFS(I$179:I$189,$C$179:$C$189,$C281,$D$179:$D$189,$D281)*
SUMIFS(I$193:I$203,$C$193:$C$203,$C281,$D$193:$D$203,$D281)*
SUMPRODUCT($D$147:$N$152*($D$146:$N$146=$E$207)*($D$145:$N$145=$D281)*($C$147:$C$152=$B281))
) -
(
SUMIFS(I$179:I$189,$C$179:$C$189,$C281,$D$179:$D$189,$D281)*
SUMIFS(I$193:I$203,$C$193:$C$203,$C281,$D$193:$D$203,$D281)*
SUMPRODUCT($D$147:$N$152*($D$146:$N$146=$E$206)*($D$145:$N$145=$D281)*($C$147:$C$152=$B281))
)
)</f>
        <v>5.0949901233565154</v>
      </c>
      <c r="J281" s="99" cm="1">
        <f t="array" ref="J281">$A281 * $E$108 * (
(
SUMIFS(J$179:J$189,$C$179:$C$189,$C281,$D$179:$D$189,$D281)*
SUMIFS(J$193:J$203,$C$193:$C$203,$C281,$D$193:$D$203,$D281)*
SUMPRODUCT($D$147:$N$152*($D$146:$N$146=$E$207)*($D$145:$N$145=$D281)*($C$147:$C$152=$B281))
) -
(
SUMIFS(J$179:J$189,$C$179:$C$189,$C281,$D$179:$D$189,$D281)*
SUMIFS(J$193:J$203,$C$193:$C$203,$C281,$D$193:$D$203,$D281)*
SUMPRODUCT($D$147:$N$152*($D$146:$N$146=$E$206)*($D$145:$N$145=$D281)*($C$147:$C$152=$B281))
)
)</f>
        <v>6.7933201644753538</v>
      </c>
      <c r="K281" s="99" cm="1">
        <f t="array" ref="K281">$A281 * $E$108 * (
(
SUMIFS(K$179:K$189,$C$179:$C$189,$C281,$D$179:$D$189,$D281)*
SUMIFS(K$193:K$203,$C$193:$C$203,$C281,$D$193:$D$203,$D281)*
SUMPRODUCT($D$147:$N$152*($D$146:$N$146=$E$207)*($D$145:$N$145=$D281)*($C$147:$C$152=$B281))
) -
(
SUMIFS(K$179:K$189,$C$179:$C$189,$C281,$D$179:$D$189,$D281)*
SUMIFS(K$193:K$203,$C$193:$C$203,$C281,$D$193:$D$203,$D281)*
SUMPRODUCT($D$147:$N$152*($D$146:$N$146=$E$206)*($D$145:$N$145=$D281)*($C$147:$C$152=$B281))
)
)</f>
        <v>8.4916502055941905</v>
      </c>
      <c r="L281" s="99" cm="1">
        <f t="array" ref="L281">$A281 * $E$108 * (
(
SUMIFS(L$179:L$189,$C$179:$C$189,$C281,$D$179:$D$189,$D281)*
SUMIFS(L$193:L$203,$C$193:$C$203,$C281,$D$193:$D$203,$D281)*
SUMPRODUCT($D$147:$N$152*($D$146:$N$146=$E$207)*($D$145:$N$145=$D281)*($C$147:$C$152=$B281))
) -
(
SUMIFS(L$179:L$189,$C$179:$C$189,$C281,$D$179:$D$189,$D281)*
SUMIFS(L$193:L$203,$C$193:$C$203,$C281,$D$193:$D$203,$D281)*
SUMPRODUCT($D$147:$N$152*($D$146:$N$146=$E$206)*($D$145:$N$145=$D281)*($C$147:$C$152=$B281))
)
)</f>
        <v>8.4916502055941905</v>
      </c>
      <c r="M281" s="99" cm="1">
        <f t="array" ref="M281">$A281 * $E$108 * (
(
SUMIFS(M$179:M$189,$C$179:$C$189,$C281,$D$179:$D$189,$D281)*
SUMIFS(M$193:M$203,$C$193:$C$203,$C281,$D$193:$D$203,$D281)*
SUMPRODUCT($D$147:$N$152*($D$146:$N$146=$E$207)*($D$145:$N$145=$D281)*($C$147:$C$152=$B281))
) -
(
SUMIFS(M$179:M$189,$C$179:$C$189,$C281,$D$179:$D$189,$D281)*
SUMIFS(M$193:M$203,$C$193:$C$203,$C281,$D$193:$D$203,$D281)*
SUMPRODUCT($D$147:$N$152*($D$146:$N$146=$E$206)*($D$145:$N$145=$D281)*($C$147:$C$152=$B281))
)
)</f>
        <v>8.4916502055941905</v>
      </c>
      <c r="N281" s="99" cm="1">
        <f t="array" ref="N281">$A281 * $E$108 * (
(
SUMIFS(N$179:N$189,$C$179:$C$189,$C281,$D$179:$D$189,$D281)*
SUMIFS(N$193:N$203,$C$193:$C$203,$C281,$D$193:$D$203,$D281)*
SUMPRODUCT($D$147:$N$152*($D$146:$N$146=$E$207)*($D$145:$N$145=$D281)*($C$147:$C$152=$B281))
) -
(
SUMIFS(N$179:N$189,$C$179:$C$189,$C281,$D$179:$D$189,$D281)*
SUMIFS(N$193:N$203,$C$193:$C$203,$C281,$D$193:$D$203,$D281)*
SUMPRODUCT($D$147:$N$152*($D$146:$N$146=$E$206)*($D$145:$N$145=$D281)*($C$147:$C$152=$B281))
)
)</f>
        <v>8.4916502055941905</v>
      </c>
      <c r="O281" s="99" cm="1">
        <f t="array" ref="O281">$A281 * $E$108 * (
(
SUMIFS(O$179:O$189,$C$179:$C$189,$C281,$D$179:$D$189,$D281)*
SUMIFS(O$193:O$203,$C$193:$C$203,$C281,$D$193:$D$203,$D281)*
SUMPRODUCT($D$147:$N$152*($D$146:$N$146=$E$207)*($D$145:$N$145=$D281)*($C$147:$C$152=$B281))
) -
(
SUMIFS(O$179:O$189,$C$179:$C$189,$C281,$D$179:$D$189,$D281)*
SUMIFS(O$193:O$203,$C$193:$C$203,$C281,$D$193:$D$203,$D281)*
SUMPRODUCT($D$147:$N$152*($D$146:$N$146=$E$206)*($D$145:$N$145=$D281)*($C$147:$C$152=$B281))
)
)</f>
        <v>8.4916502055941905</v>
      </c>
      <c r="P281" s="99" cm="1">
        <f t="array" ref="P281">$A281 * $E$108 * (
(
SUMIFS(P$179:P$189,$C$179:$C$189,$C281,$D$179:$D$189,$D281)*
SUMIFS(P$193:P$203,$C$193:$C$203,$C281,$D$193:$D$203,$D281)*
SUMPRODUCT($D$147:$N$152*($D$146:$N$146=$E$207)*($D$145:$N$145=$D281)*($C$147:$C$152=$B281))
) -
(
SUMIFS(P$179:P$189,$C$179:$C$189,$C281,$D$179:$D$189,$D281)*
SUMIFS(P$193:P$203,$C$193:$C$203,$C281,$D$193:$D$203,$D281)*
SUMPRODUCT($D$147:$N$152*($D$146:$N$146=$E$206)*($D$145:$N$145=$D281)*($C$147:$C$152=$B281))
)
)</f>
        <v>8.4916502055941905</v>
      </c>
      <c r="Q281" s="99" cm="1">
        <f t="array" ref="Q281">$A281 * $E$108 * (
(
SUMIFS(Q$179:Q$189,$C$179:$C$189,$C281,$D$179:$D$189,$D281)*
SUMIFS(Q$193:Q$203,$C$193:$C$203,$C281,$D$193:$D$203,$D281)*
SUMPRODUCT($D$147:$N$152*($D$146:$N$146=$E$207)*($D$145:$N$145=$D281)*($C$147:$C$152=$B281))
) -
(
SUMIFS(Q$179:Q$189,$C$179:$C$189,$C281,$D$179:$D$189,$D281)*
SUMIFS(Q$193:Q$203,$C$193:$C$203,$C281,$D$193:$D$203,$D281)*
SUMPRODUCT($D$147:$N$152*($D$146:$N$146=$E$206)*($D$145:$N$145=$D281)*($C$147:$C$152=$B281))
)
)</f>
        <v>8.4916502055941905</v>
      </c>
      <c r="R281" s="99" cm="1">
        <f t="array" ref="R281">$A281 * $E$108 * (
(
SUMIFS(R$179:R$189,$C$179:$C$189,$C281,$D$179:$D$189,$D281)*
SUMIFS(R$193:R$203,$C$193:$C$203,$C281,$D$193:$D$203,$D281)*
SUMPRODUCT($D$147:$N$152*($D$146:$N$146=$E$207)*($D$145:$N$145=$D281)*($C$147:$C$152=$B281))
) -
(
SUMIFS(R$179:R$189,$C$179:$C$189,$C281,$D$179:$D$189,$D281)*
SUMIFS(R$193:R$203,$C$193:$C$203,$C281,$D$193:$D$203,$D281)*
SUMPRODUCT($D$147:$N$152*($D$146:$N$146=$E$206)*($D$145:$N$145=$D281)*($C$147:$C$152=$B281))
)
)</f>
        <v>8.4916502055941905</v>
      </c>
      <c r="S281" s="99" cm="1">
        <f t="array" ref="S281">$A281 * $E$108 * (
(
SUMIFS(S$179:S$189,$C$179:$C$189,$C281,$D$179:$D$189,$D281)*
SUMIFS(S$193:S$203,$C$193:$C$203,$C281,$D$193:$D$203,$D281)*
SUMPRODUCT($D$147:$N$152*($D$146:$N$146=$E$207)*($D$145:$N$145=$D281)*($C$147:$C$152=$B281))
) -
(
SUMIFS(S$179:S$189,$C$179:$C$189,$C281,$D$179:$D$189,$D281)*
SUMIFS(S$193:S$203,$C$193:$C$203,$C281,$D$193:$D$203,$D281)*
SUMPRODUCT($D$147:$N$152*($D$146:$N$146=$E$206)*($D$145:$N$145=$D281)*($C$147:$C$152=$B281))
)
)</f>
        <v>8.4916502055941905</v>
      </c>
      <c r="T281" s="99" cm="1">
        <f t="array" ref="T281">$A281 * $E$108 * (
(
SUMIFS(T$179:T$189,$C$179:$C$189,$C281,$D$179:$D$189,$D281)*
SUMIFS(T$193:T$203,$C$193:$C$203,$C281,$D$193:$D$203,$D281)*
SUMPRODUCT($D$147:$N$152*($D$146:$N$146=$E$207)*($D$145:$N$145=$D281)*($C$147:$C$152=$B281))
) -
(
SUMIFS(T$179:T$189,$C$179:$C$189,$C281,$D$179:$D$189,$D281)*
SUMIFS(T$193:T$203,$C$193:$C$203,$C281,$D$193:$D$203,$D281)*
SUMPRODUCT($D$147:$N$152*($D$146:$N$146=$E$206)*($D$145:$N$145=$D281)*($C$147:$C$152=$B281))
)
)</f>
        <v>8.4916502055941905</v>
      </c>
      <c r="U281" s="99" cm="1">
        <f t="array" ref="U281">$A281 * $E$108 * (
(
SUMIFS(U$179:U$189,$C$179:$C$189,$C281,$D$179:$D$189,$D281)*
SUMIFS(U$193:U$203,$C$193:$C$203,$C281,$D$193:$D$203,$D281)*
SUMPRODUCT($D$147:$N$152*($D$146:$N$146=$E$207)*($D$145:$N$145=$D281)*($C$147:$C$152=$B281))
) -
(
SUMIFS(U$179:U$189,$C$179:$C$189,$C281,$D$179:$D$189,$D281)*
SUMIFS(U$193:U$203,$C$193:$C$203,$C281,$D$193:$D$203,$D281)*
SUMPRODUCT($D$147:$N$152*($D$146:$N$146=$E$206)*($D$145:$N$145=$D281)*($C$147:$C$152=$B281))
)
)</f>
        <v>8.4916502055941905</v>
      </c>
      <c r="V281" s="99" cm="1">
        <f t="array" ref="V281">$A281 * $E$108 * (
(
SUMIFS(V$179:V$189,$C$179:$C$189,$C281,$D$179:$D$189,$D281)*
SUMIFS(V$193:V$203,$C$193:$C$203,$C281,$D$193:$D$203,$D281)*
SUMPRODUCT($D$147:$N$152*($D$146:$N$146=$E$207)*($D$145:$N$145=$D281)*($C$147:$C$152=$B281))
) -
(
SUMIFS(V$179:V$189,$C$179:$C$189,$C281,$D$179:$D$189,$D281)*
SUMIFS(V$193:V$203,$C$193:$C$203,$C281,$D$193:$D$203,$D281)*
SUMPRODUCT($D$147:$N$152*($D$146:$N$146=$E$206)*($D$145:$N$145=$D281)*($C$147:$C$152=$B281))
)
)</f>
        <v>8.4916502055941905</v>
      </c>
      <c r="W281" s="99" cm="1">
        <f t="array" ref="W281">$A281 * $E$108 * (
(
SUMIFS(W$179:W$189,$C$179:$C$189,$C281,$D$179:$D$189,$D281)*
SUMIFS(W$193:W$203,$C$193:$C$203,$C281,$D$193:$D$203,$D281)*
SUMPRODUCT($D$147:$N$152*($D$146:$N$146=$E$207)*($D$145:$N$145=$D281)*($C$147:$C$152=$B281))
) -
(
SUMIFS(W$179:W$189,$C$179:$C$189,$C281,$D$179:$D$189,$D281)*
SUMIFS(W$193:W$203,$C$193:$C$203,$C281,$D$193:$D$203,$D281)*
SUMPRODUCT($D$147:$N$152*($D$146:$N$146=$E$206)*($D$145:$N$145=$D281)*($C$147:$C$152=$B281))
)
)</f>
        <v>8.4916502055941905</v>
      </c>
      <c r="X281" s="99" cm="1">
        <f t="array" ref="X281">$A281 * $E$108 * (
(
SUMIFS(X$179:X$189,$C$179:$C$189,$C281,$D$179:$D$189,$D281)*
SUMIFS(X$193:X$203,$C$193:$C$203,$C281,$D$193:$D$203,$D281)*
SUMPRODUCT($D$147:$N$152*($D$146:$N$146=$E$207)*($D$145:$N$145=$D281)*($C$147:$C$152=$B281))
) -
(
SUMIFS(X$179:X$189,$C$179:$C$189,$C281,$D$179:$D$189,$D281)*
SUMIFS(X$193:X$203,$C$193:$C$203,$C281,$D$193:$D$203,$D281)*
SUMPRODUCT($D$147:$N$152*($D$146:$N$146=$E$206)*($D$145:$N$145=$D281)*($C$147:$C$152=$B281))
)
)</f>
        <v>8.4916502055941905</v>
      </c>
      <c r="Y281" s="99" cm="1">
        <f t="array" ref="Y281">$A281 * $E$108 * (
(
SUMIFS(Y$179:Y$189,$C$179:$C$189,$C281,$D$179:$D$189,$D281)*
SUMIFS(Y$193:Y$203,$C$193:$C$203,$C281,$D$193:$D$203,$D281)*
SUMPRODUCT($D$147:$N$152*($D$146:$N$146=$E$207)*($D$145:$N$145=$D281)*($C$147:$C$152=$B281))
) -
(
SUMIFS(Y$179:Y$189,$C$179:$C$189,$C281,$D$179:$D$189,$D281)*
SUMIFS(Y$193:Y$203,$C$193:$C$203,$C281,$D$193:$D$203,$D281)*
SUMPRODUCT($D$147:$N$152*($D$146:$N$146=$E$206)*($D$145:$N$145=$D281)*($C$147:$C$152=$B281))
)
)</f>
        <v>8.4916502055941905</v>
      </c>
      <c r="Z281" s="99" cm="1">
        <f t="array" ref="Z281">$A281 * $E$108 * (
(
SUMIFS(Z$179:Z$189,$C$179:$C$189,$C281,$D$179:$D$189,$D281)*
SUMIFS(Z$193:Z$203,$C$193:$C$203,$C281,$D$193:$D$203,$D281)*
SUMPRODUCT($D$147:$N$152*($D$146:$N$146=$E$207)*($D$145:$N$145=$D281)*($C$147:$C$152=$B281))
) -
(
SUMIFS(Z$179:Z$189,$C$179:$C$189,$C281,$D$179:$D$189,$D281)*
SUMIFS(Z$193:Z$203,$C$193:$C$203,$C281,$D$193:$D$203,$D281)*
SUMPRODUCT($D$147:$N$152*($D$146:$N$146=$E$206)*($D$145:$N$145=$D281)*($C$147:$C$152=$B281))
)
)</f>
        <v>8.4916502055941905</v>
      </c>
      <c r="AA281" s="99" cm="1">
        <f t="array" ref="AA281">$A281 * $E$108 * (
(
SUMIFS(AA$179:AA$189,$C$179:$C$189,$C281,$D$179:$D$189,$D281)*
SUMIFS(AA$193:AA$203,$C$193:$C$203,$C281,$D$193:$D$203,$D281)*
SUMPRODUCT($D$147:$N$152*($D$146:$N$146=$E$207)*($D$145:$N$145=$D281)*($C$147:$C$152=$B281))
) -
(
SUMIFS(AA$179:AA$189,$C$179:$C$189,$C281,$D$179:$D$189,$D281)*
SUMIFS(AA$193:AA$203,$C$193:$C$203,$C281,$D$193:$D$203,$D281)*
SUMPRODUCT($D$147:$N$152*($D$146:$N$146=$E$206)*($D$145:$N$145=$D281)*($C$147:$C$152=$B281))
)
)</f>
        <v>8.4916502055941905</v>
      </c>
      <c r="AB281" s="99" cm="1">
        <f t="array" ref="AB281">$A281 * $E$108 * (
(
SUMIFS(AB$179:AB$189,$C$179:$C$189,$C281,$D$179:$D$189,$D281)*
SUMIFS(AB$193:AB$203,$C$193:$C$203,$C281,$D$193:$D$203,$D281)*
SUMPRODUCT($D$147:$N$152*($D$146:$N$146=$E$207)*($D$145:$N$145=$D281)*($C$147:$C$152=$B281))
) -
(
SUMIFS(AB$179:AB$189,$C$179:$C$189,$C281,$D$179:$D$189,$D281)*
SUMIFS(AB$193:AB$203,$C$193:$C$203,$C281,$D$193:$D$203,$D281)*
SUMPRODUCT($D$147:$N$152*($D$146:$N$146=$E$206)*($D$145:$N$145=$D281)*($C$147:$C$152=$B281))
)
)</f>
        <v>8.4916502055941905</v>
      </c>
      <c r="AC281" s="99" cm="1">
        <f t="array" ref="AC281">$A281 * $E$108 * (
(
SUMIFS(AC$179:AC$189,$C$179:$C$189,$C281,$D$179:$D$189,$D281)*
SUMIFS(AC$193:AC$203,$C$193:$C$203,$C281,$D$193:$D$203,$D281)*
SUMPRODUCT($D$147:$N$152*($D$146:$N$146=$E$207)*($D$145:$N$145=$D281)*($C$147:$C$152=$B281))
) -
(
SUMIFS(AC$179:AC$189,$C$179:$C$189,$C281,$D$179:$D$189,$D281)*
SUMIFS(AC$193:AC$203,$C$193:$C$203,$C281,$D$193:$D$203,$D281)*
SUMPRODUCT($D$147:$N$152*($D$146:$N$146=$E$206)*($D$145:$N$145=$D281)*($C$147:$C$152=$B281))
)
)</f>
        <v>8.4916502055941905</v>
      </c>
      <c r="AD281" s="99" cm="1">
        <f t="array" ref="AD281">$A281 * $E$108 * (
(
SUMIFS(AD$179:AD$189,$C$179:$C$189,$C281,$D$179:$D$189,$D281)*
SUMIFS(AD$193:AD$203,$C$193:$C$203,$C281,$D$193:$D$203,$D281)*
SUMPRODUCT($D$147:$N$152*($D$146:$N$146=$E$207)*($D$145:$N$145=$D281)*($C$147:$C$152=$B281))
) -
(
SUMIFS(AD$179:AD$189,$C$179:$C$189,$C281,$D$179:$D$189,$D281)*
SUMIFS(AD$193:AD$203,$C$193:$C$203,$C281,$D$193:$D$203,$D281)*
SUMPRODUCT($D$147:$N$152*($D$146:$N$146=$E$206)*($D$145:$N$145=$D281)*($C$147:$C$152=$B281))
)
)</f>
        <v>8.4916502055941905</v>
      </c>
    </row>
    <row r="282" spans="1:30" x14ac:dyDescent="0.2">
      <c r="A282" s="15">
        <f>1</f>
        <v>1</v>
      </c>
      <c r="B282" s="6" t="s">
        <v>51</v>
      </c>
      <c r="C282" s="6" t="s">
        <v>37</v>
      </c>
      <c r="D282" s="6" t="s">
        <v>125</v>
      </c>
      <c r="E282" s="99" cm="1">
        <f t="array" ref="E282">$A282 * $E$108 * (
(
SUMIFS(E$179:E$189,$C$179:$C$189,$C282,$D$179:$D$189,$D282)*
SUMIFS(E$193:E$203,$C$193:$C$203,$C282,$D$193:$D$203,$D282)*
SUMPRODUCT($D$147:$N$152*($D$146:$N$146=$E$207)*($D$145:$N$145=$D282)*($C$147:$C$152=$B282))
) -
(
SUMIFS(E$179:E$189,$C$179:$C$189,$C282,$D$179:$D$189,$D282)*
SUMIFS(E$193:E$203,$C$193:$C$203,$C282,$D$193:$D$203,$D282)*
SUMPRODUCT($D$147:$N$152*($D$146:$N$146=$E$206)*($D$145:$N$145=$D282)*($C$147:$C$152=$B282))
)
)</f>
        <v>0</v>
      </c>
      <c r="F282" s="99" cm="1">
        <f t="array" ref="F282">$A282 * $E$108 * (
(
SUMIFS(F$179:F$189,$C$179:$C$189,$C282,$D$179:$D$189,$D282)*
SUMIFS(F$193:F$203,$C$193:$C$203,$C282,$D$193:$D$203,$D282)*
SUMPRODUCT($D$147:$N$152*($D$146:$N$146=$E$207)*($D$145:$N$145=$D282)*($C$147:$C$152=$B282))
) -
(
SUMIFS(F$179:F$189,$C$179:$C$189,$C282,$D$179:$D$189,$D282)*
SUMIFS(F$193:F$203,$C$193:$C$203,$C282,$D$193:$D$203,$D282)*
SUMPRODUCT($D$147:$N$152*($D$146:$N$146=$E$206)*($D$145:$N$145=$D282)*($C$147:$C$152=$B282))
)
)</f>
        <v>0</v>
      </c>
      <c r="G282" s="99" cm="1">
        <f t="array" ref="G282">$A282 * $E$108 * (
(
SUMIFS(G$179:G$189,$C$179:$C$189,$C282,$D$179:$D$189,$D282)*
SUMIFS(G$193:G$203,$C$193:$C$203,$C282,$D$193:$D$203,$D282)*
SUMPRODUCT($D$147:$N$152*($D$146:$N$146=$E$207)*($D$145:$N$145=$D282)*($C$147:$C$152=$B282))
) -
(
SUMIFS(G$179:G$189,$C$179:$C$189,$C282,$D$179:$D$189,$D282)*
SUMIFS(G$193:G$203,$C$193:$C$203,$C282,$D$193:$D$203,$D282)*
SUMPRODUCT($D$147:$N$152*($D$146:$N$146=$E$206)*($D$145:$N$145=$D282)*($C$147:$C$152=$B282))
)
)</f>
        <v>0.22737536182230159</v>
      </c>
      <c r="H282" s="99" cm="1">
        <f t="array" ref="H282">$A282 * $E$108 * (
(
SUMIFS(H$179:H$189,$C$179:$C$189,$C282,$D$179:$D$189,$D282)*
SUMIFS(H$193:H$203,$C$193:$C$203,$C282,$D$193:$D$203,$D282)*
SUMPRODUCT($D$147:$N$152*($D$146:$N$146=$E$207)*($D$145:$N$145=$D282)*($C$147:$C$152=$B282))
) -
(
SUMIFS(H$179:H$189,$C$179:$C$189,$C282,$D$179:$D$189,$D282)*
SUMIFS(H$193:H$203,$C$193:$C$203,$C282,$D$193:$D$203,$D282)*
SUMPRODUCT($D$147:$N$152*($D$146:$N$146=$E$206)*($D$145:$N$145=$D282)*($C$147:$C$152=$B282))
)
)</f>
        <v>0.45475072364460317</v>
      </c>
      <c r="I282" s="99" cm="1">
        <f t="array" ref="I282">$A282 * $E$108 * (
(
SUMIFS(I$179:I$189,$C$179:$C$189,$C282,$D$179:$D$189,$D282)*
SUMIFS(I$193:I$203,$C$193:$C$203,$C282,$D$193:$D$203,$D282)*
SUMPRODUCT($D$147:$N$152*($D$146:$N$146=$E$207)*($D$145:$N$145=$D282)*($C$147:$C$152=$B282))
) -
(
SUMIFS(I$179:I$189,$C$179:$C$189,$C282,$D$179:$D$189,$D282)*
SUMIFS(I$193:I$203,$C$193:$C$203,$C282,$D$193:$D$203,$D282)*
SUMPRODUCT($D$147:$N$152*($D$146:$N$146=$E$206)*($D$145:$N$145=$D282)*($C$147:$C$152=$B282))
)
)</f>
        <v>0.68212608546690467</v>
      </c>
      <c r="J282" s="99" cm="1">
        <f t="array" ref="J282">$A282 * $E$108 * (
(
SUMIFS(J$179:J$189,$C$179:$C$189,$C282,$D$179:$D$189,$D282)*
SUMIFS(J$193:J$203,$C$193:$C$203,$C282,$D$193:$D$203,$D282)*
SUMPRODUCT($D$147:$N$152*($D$146:$N$146=$E$207)*($D$145:$N$145=$D282)*($C$147:$C$152=$B282))
) -
(
SUMIFS(J$179:J$189,$C$179:$C$189,$C282,$D$179:$D$189,$D282)*
SUMIFS(J$193:J$203,$C$193:$C$203,$C282,$D$193:$D$203,$D282)*
SUMPRODUCT($D$147:$N$152*($D$146:$N$146=$E$206)*($D$145:$N$145=$D282)*($C$147:$C$152=$B282))
)
)</f>
        <v>0.90950144728920634</v>
      </c>
      <c r="K282" s="99" cm="1">
        <f t="array" ref="K282">$A282 * $E$108 * (
(
SUMIFS(K$179:K$189,$C$179:$C$189,$C282,$D$179:$D$189,$D282)*
SUMIFS(K$193:K$203,$C$193:$C$203,$C282,$D$193:$D$203,$D282)*
SUMPRODUCT($D$147:$N$152*($D$146:$N$146=$E$207)*($D$145:$N$145=$D282)*($C$147:$C$152=$B282))
) -
(
SUMIFS(K$179:K$189,$C$179:$C$189,$C282,$D$179:$D$189,$D282)*
SUMIFS(K$193:K$203,$C$193:$C$203,$C282,$D$193:$D$203,$D282)*
SUMPRODUCT($D$147:$N$152*($D$146:$N$146=$E$206)*($D$145:$N$145=$D282)*($C$147:$C$152=$B282))
)
)</f>
        <v>1.1368768091115076</v>
      </c>
      <c r="L282" s="99" cm="1">
        <f t="array" ref="L282">$A282 * $E$108 * (
(
SUMIFS(L$179:L$189,$C$179:$C$189,$C282,$D$179:$D$189,$D282)*
SUMIFS(L$193:L$203,$C$193:$C$203,$C282,$D$193:$D$203,$D282)*
SUMPRODUCT($D$147:$N$152*($D$146:$N$146=$E$207)*($D$145:$N$145=$D282)*($C$147:$C$152=$B282))
) -
(
SUMIFS(L$179:L$189,$C$179:$C$189,$C282,$D$179:$D$189,$D282)*
SUMIFS(L$193:L$203,$C$193:$C$203,$C282,$D$193:$D$203,$D282)*
SUMPRODUCT($D$147:$N$152*($D$146:$N$146=$E$206)*($D$145:$N$145=$D282)*($C$147:$C$152=$B282))
)
)</f>
        <v>1.1368768091115076</v>
      </c>
      <c r="M282" s="99" cm="1">
        <f t="array" ref="M282">$A282 * $E$108 * (
(
SUMIFS(M$179:M$189,$C$179:$C$189,$C282,$D$179:$D$189,$D282)*
SUMIFS(M$193:M$203,$C$193:$C$203,$C282,$D$193:$D$203,$D282)*
SUMPRODUCT($D$147:$N$152*($D$146:$N$146=$E$207)*($D$145:$N$145=$D282)*($C$147:$C$152=$B282))
) -
(
SUMIFS(M$179:M$189,$C$179:$C$189,$C282,$D$179:$D$189,$D282)*
SUMIFS(M$193:M$203,$C$193:$C$203,$C282,$D$193:$D$203,$D282)*
SUMPRODUCT($D$147:$N$152*($D$146:$N$146=$E$206)*($D$145:$N$145=$D282)*($C$147:$C$152=$B282))
)
)</f>
        <v>1.1368768091115076</v>
      </c>
      <c r="N282" s="99" cm="1">
        <f t="array" ref="N282">$A282 * $E$108 * (
(
SUMIFS(N$179:N$189,$C$179:$C$189,$C282,$D$179:$D$189,$D282)*
SUMIFS(N$193:N$203,$C$193:$C$203,$C282,$D$193:$D$203,$D282)*
SUMPRODUCT($D$147:$N$152*($D$146:$N$146=$E$207)*($D$145:$N$145=$D282)*($C$147:$C$152=$B282))
) -
(
SUMIFS(N$179:N$189,$C$179:$C$189,$C282,$D$179:$D$189,$D282)*
SUMIFS(N$193:N$203,$C$193:$C$203,$C282,$D$193:$D$203,$D282)*
SUMPRODUCT($D$147:$N$152*($D$146:$N$146=$E$206)*($D$145:$N$145=$D282)*($C$147:$C$152=$B282))
)
)</f>
        <v>1.1368768091115076</v>
      </c>
      <c r="O282" s="99" cm="1">
        <f t="array" ref="O282">$A282 * $E$108 * (
(
SUMIFS(O$179:O$189,$C$179:$C$189,$C282,$D$179:$D$189,$D282)*
SUMIFS(O$193:O$203,$C$193:$C$203,$C282,$D$193:$D$203,$D282)*
SUMPRODUCT($D$147:$N$152*($D$146:$N$146=$E$207)*($D$145:$N$145=$D282)*($C$147:$C$152=$B282))
) -
(
SUMIFS(O$179:O$189,$C$179:$C$189,$C282,$D$179:$D$189,$D282)*
SUMIFS(O$193:O$203,$C$193:$C$203,$C282,$D$193:$D$203,$D282)*
SUMPRODUCT($D$147:$N$152*($D$146:$N$146=$E$206)*($D$145:$N$145=$D282)*($C$147:$C$152=$B282))
)
)</f>
        <v>1.1368768091115076</v>
      </c>
      <c r="P282" s="99" cm="1">
        <f t="array" ref="P282">$A282 * $E$108 * (
(
SUMIFS(P$179:P$189,$C$179:$C$189,$C282,$D$179:$D$189,$D282)*
SUMIFS(P$193:P$203,$C$193:$C$203,$C282,$D$193:$D$203,$D282)*
SUMPRODUCT($D$147:$N$152*($D$146:$N$146=$E$207)*($D$145:$N$145=$D282)*($C$147:$C$152=$B282))
) -
(
SUMIFS(P$179:P$189,$C$179:$C$189,$C282,$D$179:$D$189,$D282)*
SUMIFS(P$193:P$203,$C$193:$C$203,$C282,$D$193:$D$203,$D282)*
SUMPRODUCT($D$147:$N$152*($D$146:$N$146=$E$206)*($D$145:$N$145=$D282)*($C$147:$C$152=$B282))
)
)</f>
        <v>1.1368768091115076</v>
      </c>
      <c r="Q282" s="99" cm="1">
        <f t="array" ref="Q282">$A282 * $E$108 * (
(
SUMIFS(Q$179:Q$189,$C$179:$C$189,$C282,$D$179:$D$189,$D282)*
SUMIFS(Q$193:Q$203,$C$193:$C$203,$C282,$D$193:$D$203,$D282)*
SUMPRODUCT($D$147:$N$152*($D$146:$N$146=$E$207)*($D$145:$N$145=$D282)*($C$147:$C$152=$B282))
) -
(
SUMIFS(Q$179:Q$189,$C$179:$C$189,$C282,$D$179:$D$189,$D282)*
SUMIFS(Q$193:Q$203,$C$193:$C$203,$C282,$D$193:$D$203,$D282)*
SUMPRODUCT($D$147:$N$152*($D$146:$N$146=$E$206)*($D$145:$N$145=$D282)*($C$147:$C$152=$B282))
)
)</f>
        <v>1.1368768091115076</v>
      </c>
      <c r="R282" s="99" cm="1">
        <f t="array" ref="R282">$A282 * $E$108 * (
(
SUMIFS(R$179:R$189,$C$179:$C$189,$C282,$D$179:$D$189,$D282)*
SUMIFS(R$193:R$203,$C$193:$C$203,$C282,$D$193:$D$203,$D282)*
SUMPRODUCT($D$147:$N$152*($D$146:$N$146=$E$207)*($D$145:$N$145=$D282)*($C$147:$C$152=$B282))
) -
(
SUMIFS(R$179:R$189,$C$179:$C$189,$C282,$D$179:$D$189,$D282)*
SUMIFS(R$193:R$203,$C$193:$C$203,$C282,$D$193:$D$203,$D282)*
SUMPRODUCT($D$147:$N$152*($D$146:$N$146=$E$206)*($D$145:$N$145=$D282)*($C$147:$C$152=$B282))
)
)</f>
        <v>1.1368768091115076</v>
      </c>
      <c r="S282" s="99" cm="1">
        <f t="array" ref="S282">$A282 * $E$108 * (
(
SUMIFS(S$179:S$189,$C$179:$C$189,$C282,$D$179:$D$189,$D282)*
SUMIFS(S$193:S$203,$C$193:$C$203,$C282,$D$193:$D$203,$D282)*
SUMPRODUCT($D$147:$N$152*($D$146:$N$146=$E$207)*($D$145:$N$145=$D282)*($C$147:$C$152=$B282))
) -
(
SUMIFS(S$179:S$189,$C$179:$C$189,$C282,$D$179:$D$189,$D282)*
SUMIFS(S$193:S$203,$C$193:$C$203,$C282,$D$193:$D$203,$D282)*
SUMPRODUCT($D$147:$N$152*($D$146:$N$146=$E$206)*($D$145:$N$145=$D282)*($C$147:$C$152=$B282))
)
)</f>
        <v>1.1368768091115076</v>
      </c>
      <c r="T282" s="99" cm="1">
        <f t="array" ref="T282">$A282 * $E$108 * (
(
SUMIFS(T$179:T$189,$C$179:$C$189,$C282,$D$179:$D$189,$D282)*
SUMIFS(T$193:T$203,$C$193:$C$203,$C282,$D$193:$D$203,$D282)*
SUMPRODUCT($D$147:$N$152*($D$146:$N$146=$E$207)*($D$145:$N$145=$D282)*($C$147:$C$152=$B282))
) -
(
SUMIFS(T$179:T$189,$C$179:$C$189,$C282,$D$179:$D$189,$D282)*
SUMIFS(T$193:T$203,$C$193:$C$203,$C282,$D$193:$D$203,$D282)*
SUMPRODUCT($D$147:$N$152*($D$146:$N$146=$E$206)*($D$145:$N$145=$D282)*($C$147:$C$152=$B282))
)
)</f>
        <v>1.1368768091115076</v>
      </c>
      <c r="U282" s="99" cm="1">
        <f t="array" ref="U282">$A282 * $E$108 * (
(
SUMIFS(U$179:U$189,$C$179:$C$189,$C282,$D$179:$D$189,$D282)*
SUMIFS(U$193:U$203,$C$193:$C$203,$C282,$D$193:$D$203,$D282)*
SUMPRODUCT($D$147:$N$152*($D$146:$N$146=$E$207)*($D$145:$N$145=$D282)*($C$147:$C$152=$B282))
) -
(
SUMIFS(U$179:U$189,$C$179:$C$189,$C282,$D$179:$D$189,$D282)*
SUMIFS(U$193:U$203,$C$193:$C$203,$C282,$D$193:$D$203,$D282)*
SUMPRODUCT($D$147:$N$152*($D$146:$N$146=$E$206)*($D$145:$N$145=$D282)*($C$147:$C$152=$B282))
)
)</f>
        <v>1.1368768091115076</v>
      </c>
      <c r="V282" s="99" cm="1">
        <f t="array" ref="V282">$A282 * $E$108 * (
(
SUMIFS(V$179:V$189,$C$179:$C$189,$C282,$D$179:$D$189,$D282)*
SUMIFS(V$193:V$203,$C$193:$C$203,$C282,$D$193:$D$203,$D282)*
SUMPRODUCT($D$147:$N$152*($D$146:$N$146=$E$207)*($D$145:$N$145=$D282)*($C$147:$C$152=$B282))
) -
(
SUMIFS(V$179:V$189,$C$179:$C$189,$C282,$D$179:$D$189,$D282)*
SUMIFS(V$193:V$203,$C$193:$C$203,$C282,$D$193:$D$203,$D282)*
SUMPRODUCT($D$147:$N$152*($D$146:$N$146=$E$206)*($D$145:$N$145=$D282)*($C$147:$C$152=$B282))
)
)</f>
        <v>1.1368768091115076</v>
      </c>
      <c r="W282" s="99" cm="1">
        <f t="array" ref="W282">$A282 * $E$108 * (
(
SUMIFS(W$179:W$189,$C$179:$C$189,$C282,$D$179:$D$189,$D282)*
SUMIFS(W$193:W$203,$C$193:$C$203,$C282,$D$193:$D$203,$D282)*
SUMPRODUCT($D$147:$N$152*($D$146:$N$146=$E$207)*($D$145:$N$145=$D282)*($C$147:$C$152=$B282))
) -
(
SUMIFS(W$179:W$189,$C$179:$C$189,$C282,$D$179:$D$189,$D282)*
SUMIFS(W$193:W$203,$C$193:$C$203,$C282,$D$193:$D$203,$D282)*
SUMPRODUCT($D$147:$N$152*($D$146:$N$146=$E$206)*($D$145:$N$145=$D282)*($C$147:$C$152=$B282))
)
)</f>
        <v>1.1368768091115076</v>
      </c>
      <c r="X282" s="99" cm="1">
        <f t="array" ref="X282">$A282 * $E$108 * (
(
SUMIFS(X$179:X$189,$C$179:$C$189,$C282,$D$179:$D$189,$D282)*
SUMIFS(X$193:X$203,$C$193:$C$203,$C282,$D$193:$D$203,$D282)*
SUMPRODUCT($D$147:$N$152*($D$146:$N$146=$E$207)*($D$145:$N$145=$D282)*($C$147:$C$152=$B282))
) -
(
SUMIFS(X$179:X$189,$C$179:$C$189,$C282,$D$179:$D$189,$D282)*
SUMIFS(X$193:X$203,$C$193:$C$203,$C282,$D$193:$D$203,$D282)*
SUMPRODUCT($D$147:$N$152*($D$146:$N$146=$E$206)*($D$145:$N$145=$D282)*($C$147:$C$152=$B282))
)
)</f>
        <v>1.1368768091115076</v>
      </c>
      <c r="Y282" s="99" cm="1">
        <f t="array" ref="Y282">$A282 * $E$108 * (
(
SUMIFS(Y$179:Y$189,$C$179:$C$189,$C282,$D$179:$D$189,$D282)*
SUMIFS(Y$193:Y$203,$C$193:$C$203,$C282,$D$193:$D$203,$D282)*
SUMPRODUCT($D$147:$N$152*($D$146:$N$146=$E$207)*($D$145:$N$145=$D282)*($C$147:$C$152=$B282))
) -
(
SUMIFS(Y$179:Y$189,$C$179:$C$189,$C282,$D$179:$D$189,$D282)*
SUMIFS(Y$193:Y$203,$C$193:$C$203,$C282,$D$193:$D$203,$D282)*
SUMPRODUCT($D$147:$N$152*($D$146:$N$146=$E$206)*($D$145:$N$145=$D282)*($C$147:$C$152=$B282))
)
)</f>
        <v>1.1368768091115076</v>
      </c>
      <c r="Z282" s="99" cm="1">
        <f t="array" ref="Z282">$A282 * $E$108 * (
(
SUMIFS(Z$179:Z$189,$C$179:$C$189,$C282,$D$179:$D$189,$D282)*
SUMIFS(Z$193:Z$203,$C$193:$C$203,$C282,$D$193:$D$203,$D282)*
SUMPRODUCT($D$147:$N$152*($D$146:$N$146=$E$207)*($D$145:$N$145=$D282)*($C$147:$C$152=$B282))
) -
(
SUMIFS(Z$179:Z$189,$C$179:$C$189,$C282,$D$179:$D$189,$D282)*
SUMIFS(Z$193:Z$203,$C$193:$C$203,$C282,$D$193:$D$203,$D282)*
SUMPRODUCT($D$147:$N$152*($D$146:$N$146=$E$206)*($D$145:$N$145=$D282)*($C$147:$C$152=$B282))
)
)</f>
        <v>1.1368768091115076</v>
      </c>
      <c r="AA282" s="99" cm="1">
        <f t="array" ref="AA282">$A282 * $E$108 * (
(
SUMIFS(AA$179:AA$189,$C$179:$C$189,$C282,$D$179:$D$189,$D282)*
SUMIFS(AA$193:AA$203,$C$193:$C$203,$C282,$D$193:$D$203,$D282)*
SUMPRODUCT($D$147:$N$152*($D$146:$N$146=$E$207)*($D$145:$N$145=$D282)*($C$147:$C$152=$B282))
) -
(
SUMIFS(AA$179:AA$189,$C$179:$C$189,$C282,$D$179:$D$189,$D282)*
SUMIFS(AA$193:AA$203,$C$193:$C$203,$C282,$D$193:$D$203,$D282)*
SUMPRODUCT($D$147:$N$152*($D$146:$N$146=$E$206)*($D$145:$N$145=$D282)*($C$147:$C$152=$B282))
)
)</f>
        <v>1.1368768091115076</v>
      </c>
      <c r="AB282" s="99" cm="1">
        <f t="array" ref="AB282">$A282 * $E$108 * (
(
SUMIFS(AB$179:AB$189,$C$179:$C$189,$C282,$D$179:$D$189,$D282)*
SUMIFS(AB$193:AB$203,$C$193:$C$203,$C282,$D$193:$D$203,$D282)*
SUMPRODUCT($D$147:$N$152*($D$146:$N$146=$E$207)*($D$145:$N$145=$D282)*($C$147:$C$152=$B282))
) -
(
SUMIFS(AB$179:AB$189,$C$179:$C$189,$C282,$D$179:$D$189,$D282)*
SUMIFS(AB$193:AB$203,$C$193:$C$203,$C282,$D$193:$D$203,$D282)*
SUMPRODUCT($D$147:$N$152*($D$146:$N$146=$E$206)*($D$145:$N$145=$D282)*($C$147:$C$152=$B282))
)
)</f>
        <v>1.1368768091115076</v>
      </c>
      <c r="AC282" s="99" cm="1">
        <f t="array" ref="AC282">$A282 * $E$108 * (
(
SUMIFS(AC$179:AC$189,$C$179:$C$189,$C282,$D$179:$D$189,$D282)*
SUMIFS(AC$193:AC$203,$C$193:$C$203,$C282,$D$193:$D$203,$D282)*
SUMPRODUCT($D$147:$N$152*($D$146:$N$146=$E$207)*($D$145:$N$145=$D282)*($C$147:$C$152=$B282))
) -
(
SUMIFS(AC$179:AC$189,$C$179:$C$189,$C282,$D$179:$D$189,$D282)*
SUMIFS(AC$193:AC$203,$C$193:$C$203,$C282,$D$193:$D$203,$D282)*
SUMPRODUCT($D$147:$N$152*($D$146:$N$146=$E$206)*($D$145:$N$145=$D282)*($C$147:$C$152=$B282))
)
)</f>
        <v>1.1368768091115076</v>
      </c>
      <c r="AD282" s="99" cm="1">
        <f t="array" ref="AD282">$A282 * $E$108 * (
(
SUMIFS(AD$179:AD$189,$C$179:$C$189,$C282,$D$179:$D$189,$D282)*
SUMIFS(AD$193:AD$203,$C$193:$C$203,$C282,$D$193:$D$203,$D282)*
SUMPRODUCT($D$147:$N$152*($D$146:$N$146=$E$207)*($D$145:$N$145=$D282)*($C$147:$C$152=$B282))
) -
(
SUMIFS(AD$179:AD$189,$C$179:$C$189,$C282,$D$179:$D$189,$D282)*
SUMIFS(AD$193:AD$203,$C$193:$C$203,$C282,$D$193:$D$203,$D282)*
SUMPRODUCT($D$147:$N$152*($D$146:$N$146=$E$206)*($D$145:$N$145=$D282)*($C$147:$C$152=$B282))
)
)</f>
        <v>1.1368768091115076</v>
      </c>
    </row>
    <row r="283" spans="1:30" x14ac:dyDescent="0.2">
      <c r="A283" s="15">
        <f>1</f>
        <v>1</v>
      </c>
      <c r="B283" s="6" t="s">
        <v>46</v>
      </c>
      <c r="C283" s="6" t="s">
        <v>37</v>
      </c>
      <c r="D283" s="6" t="s">
        <v>123</v>
      </c>
      <c r="E283" s="99" cm="1">
        <f t="array" ref="E283">$A283 * $E$108 * (
(
SUMIFS(E$179:E$189,$C$179:$C$189,$C283,$D$179:$D$189,$D283)*
SUMIFS(E$193:E$203,$C$193:$C$203,$C283,$D$193:$D$203,$D283)*
SUMPRODUCT($D$147:$N$152*($D$146:$N$146=$E$207)*($D$145:$N$145=$D283)*($C$147:$C$152=$B283))
) -
(
SUMIFS(E$179:E$189,$C$179:$C$189,$C283,$D$179:$D$189,$D283)*
SUMIFS(E$193:E$203,$C$193:$C$203,$C283,$D$193:$D$203,$D283)*
SUMPRODUCT($D$147:$N$152*($D$146:$N$146=$E$206)*($D$145:$N$145=$D283)*($C$147:$C$152=$B283))
)
)</f>
        <v>0</v>
      </c>
      <c r="F283" s="99" cm="1">
        <f t="array" ref="F283">$A283 * $E$108 * (
(
SUMIFS(F$179:F$189,$C$179:$C$189,$C283,$D$179:$D$189,$D283)*
SUMIFS(F$193:F$203,$C$193:$C$203,$C283,$D$193:$D$203,$D283)*
SUMPRODUCT($D$147:$N$152*($D$146:$N$146=$E$207)*($D$145:$N$145=$D283)*($C$147:$C$152=$B283))
) -
(
SUMIFS(F$179:F$189,$C$179:$C$189,$C283,$D$179:$D$189,$D283)*
SUMIFS(F$193:F$203,$C$193:$C$203,$C283,$D$193:$D$203,$D283)*
SUMPRODUCT($D$147:$N$152*($D$146:$N$146=$E$206)*($D$145:$N$145=$D283)*($C$147:$C$152=$B283))
)
)</f>
        <v>0</v>
      </c>
      <c r="G283" s="99" cm="1">
        <f t="array" ref="G283">$A283 * $E$108 * (
(
SUMIFS(G$179:G$189,$C$179:$C$189,$C283,$D$179:$D$189,$D283)*
SUMIFS(G$193:G$203,$C$193:$C$203,$C283,$D$193:$D$203,$D283)*
SUMPRODUCT($D$147:$N$152*($D$146:$N$146=$E$207)*($D$145:$N$145=$D283)*($C$147:$C$152=$B283))
) -
(
SUMIFS(G$179:G$189,$C$179:$C$189,$C283,$D$179:$D$189,$D283)*
SUMIFS(G$193:G$203,$C$193:$C$203,$C283,$D$193:$D$203,$D283)*
SUMPRODUCT($D$147:$N$152*($D$146:$N$146=$E$206)*($D$145:$N$145=$D283)*($C$147:$C$152=$B283))
)
)</f>
        <v>48.112096558715876</v>
      </c>
      <c r="H283" s="99" cm="1">
        <f t="array" ref="H283">$A283 * $E$108 * (
(
SUMIFS(H$179:H$189,$C$179:$C$189,$C283,$D$179:$D$189,$D283)*
SUMIFS(H$193:H$203,$C$193:$C$203,$C283,$D$193:$D$203,$D283)*
SUMPRODUCT($D$147:$N$152*($D$146:$N$146=$E$207)*($D$145:$N$145=$D283)*($C$147:$C$152=$B283))
) -
(
SUMIFS(H$179:H$189,$C$179:$C$189,$C283,$D$179:$D$189,$D283)*
SUMIFS(H$193:H$203,$C$193:$C$203,$C283,$D$193:$D$203,$D283)*
SUMPRODUCT($D$147:$N$152*($D$146:$N$146=$E$206)*($D$145:$N$145=$D283)*($C$147:$C$152=$B283))
)
)</f>
        <v>96.224193117431753</v>
      </c>
      <c r="I283" s="99" cm="1">
        <f t="array" ref="I283">$A283 * $E$108 * (
(
SUMIFS(I$179:I$189,$C$179:$C$189,$C283,$D$179:$D$189,$D283)*
SUMIFS(I$193:I$203,$C$193:$C$203,$C283,$D$193:$D$203,$D283)*
SUMPRODUCT($D$147:$N$152*($D$146:$N$146=$E$207)*($D$145:$N$145=$D283)*($C$147:$C$152=$B283))
) -
(
SUMIFS(I$179:I$189,$C$179:$C$189,$C283,$D$179:$D$189,$D283)*
SUMIFS(I$193:I$203,$C$193:$C$203,$C283,$D$193:$D$203,$D283)*
SUMPRODUCT($D$147:$N$152*($D$146:$N$146=$E$206)*($D$145:$N$145=$D283)*($C$147:$C$152=$B283))
)
)</f>
        <v>144.33628967614763</v>
      </c>
      <c r="J283" s="99" cm="1">
        <f t="array" ref="J283">$A283 * $E$108 * (
(
SUMIFS(J$179:J$189,$C$179:$C$189,$C283,$D$179:$D$189,$D283)*
SUMIFS(J$193:J$203,$C$193:$C$203,$C283,$D$193:$D$203,$D283)*
SUMPRODUCT($D$147:$N$152*($D$146:$N$146=$E$207)*($D$145:$N$145=$D283)*($C$147:$C$152=$B283))
) -
(
SUMIFS(J$179:J$189,$C$179:$C$189,$C283,$D$179:$D$189,$D283)*
SUMIFS(J$193:J$203,$C$193:$C$203,$C283,$D$193:$D$203,$D283)*
SUMPRODUCT($D$147:$N$152*($D$146:$N$146=$E$206)*($D$145:$N$145=$D283)*($C$147:$C$152=$B283))
)
)</f>
        <v>192.44838623486351</v>
      </c>
      <c r="K283" s="99" cm="1">
        <f t="array" ref="K283">$A283 * $E$108 * (
(
SUMIFS(K$179:K$189,$C$179:$C$189,$C283,$D$179:$D$189,$D283)*
SUMIFS(K$193:K$203,$C$193:$C$203,$C283,$D$193:$D$203,$D283)*
SUMPRODUCT($D$147:$N$152*($D$146:$N$146=$E$207)*($D$145:$N$145=$D283)*($C$147:$C$152=$B283))
) -
(
SUMIFS(K$179:K$189,$C$179:$C$189,$C283,$D$179:$D$189,$D283)*
SUMIFS(K$193:K$203,$C$193:$C$203,$C283,$D$193:$D$203,$D283)*
SUMPRODUCT($D$147:$N$152*($D$146:$N$146=$E$206)*($D$145:$N$145=$D283)*($C$147:$C$152=$B283))
)
)</f>
        <v>240.56048279357938</v>
      </c>
      <c r="L283" s="99" cm="1">
        <f t="array" ref="L283">$A283 * $E$108 * (
(
SUMIFS(L$179:L$189,$C$179:$C$189,$C283,$D$179:$D$189,$D283)*
SUMIFS(L$193:L$203,$C$193:$C$203,$C283,$D$193:$D$203,$D283)*
SUMPRODUCT($D$147:$N$152*($D$146:$N$146=$E$207)*($D$145:$N$145=$D283)*($C$147:$C$152=$B283))
) -
(
SUMIFS(L$179:L$189,$C$179:$C$189,$C283,$D$179:$D$189,$D283)*
SUMIFS(L$193:L$203,$C$193:$C$203,$C283,$D$193:$D$203,$D283)*
SUMPRODUCT($D$147:$N$152*($D$146:$N$146=$E$206)*($D$145:$N$145=$D283)*($C$147:$C$152=$B283))
)
)</f>
        <v>240.56048279357938</v>
      </c>
      <c r="M283" s="99" cm="1">
        <f t="array" ref="M283">$A283 * $E$108 * (
(
SUMIFS(M$179:M$189,$C$179:$C$189,$C283,$D$179:$D$189,$D283)*
SUMIFS(M$193:M$203,$C$193:$C$203,$C283,$D$193:$D$203,$D283)*
SUMPRODUCT($D$147:$N$152*($D$146:$N$146=$E$207)*($D$145:$N$145=$D283)*($C$147:$C$152=$B283))
) -
(
SUMIFS(M$179:M$189,$C$179:$C$189,$C283,$D$179:$D$189,$D283)*
SUMIFS(M$193:M$203,$C$193:$C$203,$C283,$D$193:$D$203,$D283)*
SUMPRODUCT($D$147:$N$152*($D$146:$N$146=$E$206)*($D$145:$N$145=$D283)*($C$147:$C$152=$B283))
)
)</f>
        <v>240.56048279357938</v>
      </c>
      <c r="N283" s="99" cm="1">
        <f t="array" ref="N283">$A283 * $E$108 * (
(
SUMIFS(N$179:N$189,$C$179:$C$189,$C283,$D$179:$D$189,$D283)*
SUMIFS(N$193:N$203,$C$193:$C$203,$C283,$D$193:$D$203,$D283)*
SUMPRODUCT($D$147:$N$152*($D$146:$N$146=$E$207)*($D$145:$N$145=$D283)*($C$147:$C$152=$B283))
) -
(
SUMIFS(N$179:N$189,$C$179:$C$189,$C283,$D$179:$D$189,$D283)*
SUMIFS(N$193:N$203,$C$193:$C$203,$C283,$D$193:$D$203,$D283)*
SUMPRODUCT($D$147:$N$152*($D$146:$N$146=$E$206)*($D$145:$N$145=$D283)*($C$147:$C$152=$B283))
)
)</f>
        <v>240.56048279357938</v>
      </c>
      <c r="O283" s="99" cm="1">
        <f t="array" ref="O283">$A283 * $E$108 * (
(
SUMIFS(O$179:O$189,$C$179:$C$189,$C283,$D$179:$D$189,$D283)*
SUMIFS(O$193:O$203,$C$193:$C$203,$C283,$D$193:$D$203,$D283)*
SUMPRODUCT($D$147:$N$152*($D$146:$N$146=$E$207)*($D$145:$N$145=$D283)*($C$147:$C$152=$B283))
) -
(
SUMIFS(O$179:O$189,$C$179:$C$189,$C283,$D$179:$D$189,$D283)*
SUMIFS(O$193:O$203,$C$193:$C$203,$C283,$D$193:$D$203,$D283)*
SUMPRODUCT($D$147:$N$152*($D$146:$N$146=$E$206)*($D$145:$N$145=$D283)*($C$147:$C$152=$B283))
)
)</f>
        <v>240.56048279357938</v>
      </c>
      <c r="P283" s="99" cm="1">
        <f t="array" ref="P283">$A283 * $E$108 * (
(
SUMIFS(P$179:P$189,$C$179:$C$189,$C283,$D$179:$D$189,$D283)*
SUMIFS(P$193:P$203,$C$193:$C$203,$C283,$D$193:$D$203,$D283)*
SUMPRODUCT($D$147:$N$152*($D$146:$N$146=$E$207)*($D$145:$N$145=$D283)*($C$147:$C$152=$B283))
) -
(
SUMIFS(P$179:P$189,$C$179:$C$189,$C283,$D$179:$D$189,$D283)*
SUMIFS(P$193:P$203,$C$193:$C$203,$C283,$D$193:$D$203,$D283)*
SUMPRODUCT($D$147:$N$152*($D$146:$N$146=$E$206)*($D$145:$N$145=$D283)*($C$147:$C$152=$B283))
)
)</f>
        <v>240.56048279357938</v>
      </c>
      <c r="Q283" s="99" cm="1">
        <f t="array" ref="Q283">$A283 * $E$108 * (
(
SUMIFS(Q$179:Q$189,$C$179:$C$189,$C283,$D$179:$D$189,$D283)*
SUMIFS(Q$193:Q$203,$C$193:$C$203,$C283,$D$193:$D$203,$D283)*
SUMPRODUCT($D$147:$N$152*($D$146:$N$146=$E$207)*($D$145:$N$145=$D283)*($C$147:$C$152=$B283))
) -
(
SUMIFS(Q$179:Q$189,$C$179:$C$189,$C283,$D$179:$D$189,$D283)*
SUMIFS(Q$193:Q$203,$C$193:$C$203,$C283,$D$193:$D$203,$D283)*
SUMPRODUCT($D$147:$N$152*($D$146:$N$146=$E$206)*($D$145:$N$145=$D283)*($C$147:$C$152=$B283))
)
)</f>
        <v>240.56048279357938</v>
      </c>
      <c r="R283" s="99" cm="1">
        <f t="array" ref="R283">$A283 * $E$108 * (
(
SUMIFS(R$179:R$189,$C$179:$C$189,$C283,$D$179:$D$189,$D283)*
SUMIFS(R$193:R$203,$C$193:$C$203,$C283,$D$193:$D$203,$D283)*
SUMPRODUCT($D$147:$N$152*($D$146:$N$146=$E$207)*($D$145:$N$145=$D283)*($C$147:$C$152=$B283))
) -
(
SUMIFS(R$179:R$189,$C$179:$C$189,$C283,$D$179:$D$189,$D283)*
SUMIFS(R$193:R$203,$C$193:$C$203,$C283,$D$193:$D$203,$D283)*
SUMPRODUCT($D$147:$N$152*($D$146:$N$146=$E$206)*($D$145:$N$145=$D283)*($C$147:$C$152=$B283))
)
)</f>
        <v>240.56048279357938</v>
      </c>
      <c r="S283" s="99" cm="1">
        <f t="array" ref="S283">$A283 * $E$108 * (
(
SUMIFS(S$179:S$189,$C$179:$C$189,$C283,$D$179:$D$189,$D283)*
SUMIFS(S$193:S$203,$C$193:$C$203,$C283,$D$193:$D$203,$D283)*
SUMPRODUCT($D$147:$N$152*($D$146:$N$146=$E$207)*($D$145:$N$145=$D283)*($C$147:$C$152=$B283))
) -
(
SUMIFS(S$179:S$189,$C$179:$C$189,$C283,$D$179:$D$189,$D283)*
SUMIFS(S$193:S$203,$C$193:$C$203,$C283,$D$193:$D$203,$D283)*
SUMPRODUCT($D$147:$N$152*($D$146:$N$146=$E$206)*($D$145:$N$145=$D283)*($C$147:$C$152=$B283))
)
)</f>
        <v>240.56048279357938</v>
      </c>
      <c r="T283" s="99" cm="1">
        <f t="array" ref="T283">$A283 * $E$108 * (
(
SUMIFS(T$179:T$189,$C$179:$C$189,$C283,$D$179:$D$189,$D283)*
SUMIFS(T$193:T$203,$C$193:$C$203,$C283,$D$193:$D$203,$D283)*
SUMPRODUCT($D$147:$N$152*($D$146:$N$146=$E$207)*($D$145:$N$145=$D283)*($C$147:$C$152=$B283))
) -
(
SUMIFS(T$179:T$189,$C$179:$C$189,$C283,$D$179:$D$189,$D283)*
SUMIFS(T$193:T$203,$C$193:$C$203,$C283,$D$193:$D$203,$D283)*
SUMPRODUCT($D$147:$N$152*($D$146:$N$146=$E$206)*($D$145:$N$145=$D283)*($C$147:$C$152=$B283))
)
)</f>
        <v>240.56048279357938</v>
      </c>
      <c r="U283" s="99" cm="1">
        <f t="array" ref="U283">$A283 * $E$108 * (
(
SUMIFS(U$179:U$189,$C$179:$C$189,$C283,$D$179:$D$189,$D283)*
SUMIFS(U$193:U$203,$C$193:$C$203,$C283,$D$193:$D$203,$D283)*
SUMPRODUCT($D$147:$N$152*($D$146:$N$146=$E$207)*($D$145:$N$145=$D283)*($C$147:$C$152=$B283))
) -
(
SUMIFS(U$179:U$189,$C$179:$C$189,$C283,$D$179:$D$189,$D283)*
SUMIFS(U$193:U$203,$C$193:$C$203,$C283,$D$193:$D$203,$D283)*
SUMPRODUCT($D$147:$N$152*($D$146:$N$146=$E$206)*($D$145:$N$145=$D283)*($C$147:$C$152=$B283))
)
)</f>
        <v>240.56048279357938</v>
      </c>
      <c r="V283" s="99" cm="1">
        <f t="array" ref="V283">$A283 * $E$108 * (
(
SUMIFS(V$179:V$189,$C$179:$C$189,$C283,$D$179:$D$189,$D283)*
SUMIFS(V$193:V$203,$C$193:$C$203,$C283,$D$193:$D$203,$D283)*
SUMPRODUCT($D$147:$N$152*($D$146:$N$146=$E$207)*($D$145:$N$145=$D283)*($C$147:$C$152=$B283))
) -
(
SUMIFS(V$179:V$189,$C$179:$C$189,$C283,$D$179:$D$189,$D283)*
SUMIFS(V$193:V$203,$C$193:$C$203,$C283,$D$193:$D$203,$D283)*
SUMPRODUCT($D$147:$N$152*($D$146:$N$146=$E$206)*($D$145:$N$145=$D283)*($C$147:$C$152=$B283))
)
)</f>
        <v>240.56048279357938</v>
      </c>
      <c r="W283" s="99" cm="1">
        <f t="array" ref="W283">$A283 * $E$108 * (
(
SUMIFS(W$179:W$189,$C$179:$C$189,$C283,$D$179:$D$189,$D283)*
SUMIFS(W$193:W$203,$C$193:$C$203,$C283,$D$193:$D$203,$D283)*
SUMPRODUCT($D$147:$N$152*($D$146:$N$146=$E$207)*($D$145:$N$145=$D283)*($C$147:$C$152=$B283))
) -
(
SUMIFS(W$179:W$189,$C$179:$C$189,$C283,$D$179:$D$189,$D283)*
SUMIFS(W$193:W$203,$C$193:$C$203,$C283,$D$193:$D$203,$D283)*
SUMPRODUCT($D$147:$N$152*($D$146:$N$146=$E$206)*($D$145:$N$145=$D283)*($C$147:$C$152=$B283))
)
)</f>
        <v>240.56048279357938</v>
      </c>
      <c r="X283" s="99" cm="1">
        <f t="array" ref="X283">$A283 * $E$108 * (
(
SUMIFS(X$179:X$189,$C$179:$C$189,$C283,$D$179:$D$189,$D283)*
SUMIFS(X$193:X$203,$C$193:$C$203,$C283,$D$193:$D$203,$D283)*
SUMPRODUCT($D$147:$N$152*($D$146:$N$146=$E$207)*($D$145:$N$145=$D283)*($C$147:$C$152=$B283))
) -
(
SUMIFS(X$179:X$189,$C$179:$C$189,$C283,$D$179:$D$189,$D283)*
SUMIFS(X$193:X$203,$C$193:$C$203,$C283,$D$193:$D$203,$D283)*
SUMPRODUCT($D$147:$N$152*($D$146:$N$146=$E$206)*($D$145:$N$145=$D283)*($C$147:$C$152=$B283))
)
)</f>
        <v>240.56048279357938</v>
      </c>
      <c r="Y283" s="99" cm="1">
        <f t="array" ref="Y283">$A283 * $E$108 * (
(
SUMIFS(Y$179:Y$189,$C$179:$C$189,$C283,$D$179:$D$189,$D283)*
SUMIFS(Y$193:Y$203,$C$193:$C$203,$C283,$D$193:$D$203,$D283)*
SUMPRODUCT($D$147:$N$152*($D$146:$N$146=$E$207)*($D$145:$N$145=$D283)*($C$147:$C$152=$B283))
) -
(
SUMIFS(Y$179:Y$189,$C$179:$C$189,$C283,$D$179:$D$189,$D283)*
SUMIFS(Y$193:Y$203,$C$193:$C$203,$C283,$D$193:$D$203,$D283)*
SUMPRODUCT($D$147:$N$152*($D$146:$N$146=$E$206)*($D$145:$N$145=$D283)*($C$147:$C$152=$B283))
)
)</f>
        <v>240.56048279357938</v>
      </c>
      <c r="Z283" s="99" cm="1">
        <f t="array" ref="Z283">$A283 * $E$108 * (
(
SUMIFS(Z$179:Z$189,$C$179:$C$189,$C283,$D$179:$D$189,$D283)*
SUMIFS(Z$193:Z$203,$C$193:$C$203,$C283,$D$193:$D$203,$D283)*
SUMPRODUCT($D$147:$N$152*($D$146:$N$146=$E$207)*($D$145:$N$145=$D283)*($C$147:$C$152=$B283))
) -
(
SUMIFS(Z$179:Z$189,$C$179:$C$189,$C283,$D$179:$D$189,$D283)*
SUMIFS(Z$193:Z$203,$C$193:$C$203,$C283,$D$193:$D$203,$D283)*
SUMPRODUCT($D$147:$N$152*($D$146:$N$146=$E$206)*($D$145:$N$145=$D283)*($C$147:$C$152=$B283))
)
)</f>
        <v>240.56048279357938</v>
      </c>
      <c r="AA283" s="99" cm="1">
        <f t="array" ref="AA283">$A283 * $E$108 * (
(
SUMIFS(AA$179:AA$189,$C$179:$C$189,$C283,$D$179:$D$189,$D283)*
SUMIFS(AA$193:AA$203,$C$193:$C$203,$C283,$D$193:$D$203,$D283)*
SUMPRODUCT($D$147:$N$152*($D$146:$N$146=$E$207)*($D$145:$N$145=$D283)*($C$147:$C$152=$B283))
) -
(
SUMIFS(AA$179:AA$189,$C$179:$C$189,$C283,$D$179:$D$189,$D283)*
SUMIFS(AA$193:AA$203,$C$193:$C$203,$C283,$D$193:$D$203,$D283)*
SUMPRODUCT($D$147:$N$152*($D$146:$N$146=$E$206)*($D$145:$N$145=$D283)*($C$147:$C$152=$B283))
)
)</f>
        <v>240.56048279357938</v>
      </c>
      <c r="AB283" s="99" cm="1">
        <f t="array" ref="AB283">$A283 * $E$108 * (
(
SUMIFS(AB$179:AB$189,$C$179:$C$189,$C283,$D$179:$D$189,$D283)*
SUMIFS(AB$193:AB$203,$C$193:$C$203,$C283,$D$193:$D$203,$D283)*
SUMPRODUCT($D$147:$N$152*($D$146:$N$146=$E$207)*($D$145:$N$145=$D283)*($C$147:$C$152=$B283))
) -
(
SUMIFS(AB$179:AB$189,$C$179:$C$189,$C283,$D$179:$D$189,$D283)*
SUMIFS(AB$193:AB$203,$C$193:$C$203,$C283,$D$193:$D$203,$D283)*
SUMPRODUCT($D$147:$N$152*($D$146:$N$146=$E$206)*($D$145:$N$145=$D283)*($C$147:$C$152=$B283))
)
)</f>
        <v>240.56048279357938</v>
      </c>
      <c r="AC283" s="99" cm="1">
        <f t="array" ref="AC283">$A283 * $E$108 * (
(
SUMIFS(AC$179:AC$189,$C$179:$C$189,$C283,$D$179:$D$189,$D283)*
SUMIFS(AC$193:AC$203,$C$193:$C$203,$C283,$D$193:$D$203,$D283)*
SUMPRODUCT($D$147:$N$152*($D$146:$N$146=$E$207)*($D$145:$N$145=$D283)*($C$147:$C$152=$B283))
) -
(
SUMIFS(AC$179:AC$189,$C$179:$C$189,$C283,$D$179:$D$189,$D283)*
SUMIFS(AC$193:AC$203,$C$193:$C$203,$C283,$D$193:$D$203,$D283)*
SUMPRODUCT($D$147:$N$152*($D$146:$N$146=$E$206)*($D$145:$N$145=$D283)*($C$147:$C$152=$B283))
)
)</f>
        <v>240.56048279357938</v>
      </c>
      <c r="AD283" s="99" cm="1">
        <f t="array" ref="AD283">$A283 * $E$108 * (
(
SUMIFS(AD$179:AD$189,$C$179:$C$189,$C283,$D$179:$D$189,$D283)*
SUMIFS(AD$193:AD$203,$C$193:$C$203,$C283,$D$193:$D$203,$D283)*
SUMPRODUCT($D$147:$N$152*($D$146:$N$146=$E$207)*($D$145:$N$145=$D283)*($C$147:$C$152=$B283))
) -
(
SUMIFS(AD$179:AD$189,$C$179:$C$189,$C283,$D$179:$D$189,$D283)*
SUMIFS(AD$193:AD$203,$C$193:$C$203,$C283,$D$193:$D$203,$D283)*
SUMPRODUCT($D$147:$N$152*($D$146:$N$146=$E$206)*($D$145:$N$145=$D283)*($C$147:$C$152=$B283))
)
)</f>
        <v>240.56048279357938</v>
      </c>
    </row>
    <row r="284" spans="1:30" x14ac:dyDescent="0.2">
      <c r="A284" s="15">
        <f>1</f>
        <v>1</v>
      </c>
      <c r="B284" s="6" t="s">
        <v>47</v>
      </c>
      <c r="C284" s="6" t="s">
        <v>37</v>
      </c>
      <c r="D284" s="6" t="s">
        <v>123</v>
      </c>
      <c r="E284" s="99" cm="1">
        <f t="array" ref="E284">$A284 * $E$108 * (
(
SUMIFS(E$179:E$189,$C$179:$C$189,$C284,$D$179:$D$189,$D284)*
SUMIFS(E$193:E$203,$C$193:$C$203,$C284,$D$193:$D$203,$D284)*
SUMPRODUCT($D$147:$N$152*($D$146:$N$146=$E$207)*($D$145:$N$145=$D284)*($C$147:$C$152=$B284))
) -
(
SUMIFS(E$179:E$189,$C$179:$C$189,$C284,$D$179:$D$189,$D284)*
SUMIFS(E$193:E$203,$C$193:$C$203,$C284,$D$193:$D$203,$D284)*
SUMPRODUCT($D$147:$N$152*($D$146:$N$146=$E$206)*($D$145:$N$145=$D284)*($C$147:$C$152=$B284))
)
)</f>
        <v>0</v>
      </c>
      <c r="F284" s="99" cm="1">
        <f t="array" ref="F284">$A284 * $E$108 * (
(
SUMIFS(F$179:F$189,$C$179:$C$189,$C284,$D$179:$D$189,$D284)*
SUMIFS(F$193:F$203,$C$193:$C$203,$C284,$D$193:$D$203,$D284)*
SUMPRODUCT($D$147:$N$152*($D$146:$N$146=$E$207)*($D$145:$N$145=$D284)*($C$147:$C$152=$B284))
) -
(
SUMIFS(F$179:F$189,$C$179:$C$189,$C284,$D$179:$D$189,$D284)*
SUMIFS(F$193:F$203,$C$193:$C$203,$C284,$D$193:$D$203,$D284)*
SUMPRODUCT($D$147:$N$152*($D$146:$N$146=$E$206)*($D$145:$N$145=$D284)*($C$147:$C$152=$B284))
)
)</f>
        <v>0</v>
      </c>
      <c r="G284" s="99" cm="1">
        <f t="array" ref="G284">$A284 * $E$108 * (
(
SUMIFS(G$179:G$189,$C$179:$C$189,$C284,$D$179:$D$189,$D284)*
SUMIFS(G$193:G$203,$C$193:$C$203,$C284,$D$193:$D$203,$D284)*
SUMPRODUCT($D$147:$N$152*($D$146:$N$146=$E$207)*($D$145:$N$145=$D284)*($C$147:$C$152=$B284))
) -
(
SUMIFS(G$179:G$189,$C$179:$C$189,$C284,$D$179:$D$189,$D284)*
SUMIFS(G$193:G$203,$C$193:$C$203,$C284,$D$193:$D$203,$D284)*
SUMPRODUCT($D$147:$N$152*($D$146:$N$146=$E$206)*($D$145:$N$145=$D284)*($C$147:$C$152=$B284))
)
)</f>
        <v>87.770635329734745</v>
      </c>
      <c r="H284" s="99" cm="1">
        <f t="array" ref="H284">$A284 * $E$108 * (
(
SUMIFS(H$179:H$189,$C$179:$C$189,$C284,$D$179:$D$189,$D284)*
SUMIFS(H$193:H$203,$C$193:$C$203,$C284,$D$193:$D$203,$D284)*
SUMPRODUCT($D$147:$N$152*($D$146:$N$146=$E$207)*($D$145:$N$145=$D284)*($C$147:$C$152=$B284))
) -
(
SUMIFS(H$179:H$189,$C$179:$C$189,$C284,$D$179:$D$189,$D284)*
SUMIFS(H$193:H$203,$C$193:$C$203,$C284,$D$193:$D$203,$D284)*
SUMPRODUCT($D$147:$N$152*($D$146:$N$146=$E$206)*($D$145:$N$145=$D284)*($C$147:$C$152=$B284))
)
)</f>
        <v>175.54127065946949</v>
      </c>
      <c r="I284" s="99" cm="1">
        <f t="array" ref="I284">$A284 * $E$108 * (
(
SUMIFS(I$179:I$189,$C$179:$C$189,$C284,$D$179:$D$189,$D284)*
SUMIFS(I$193:I$203,$C$193:$C$203,$C284,$D$193:$D$203,$D284)*
SUMPRODUCT($D$147:$N$152*($D$146:$N$146=$E$207)*($D$145:$N$145=$D284)*($C$147:$C$152=$B284))
) -
(
SUMIFS(I$179:I$189,$C$179:$C$189,$C284,$D$179:$D$189,$D284)*
SUMIFS(I$193:I$203,$C$193:$C$203,$C284,$D$193:$D$203,$D284)*
SUMPRODUCT($D$147:$N$152*($D$146:$N$146=$E$206)*($D$145:$N$145=$D284)*($C$147:$C$152=$B284))
)
)</f>
        <v>263.31190598920426</v>
      </c>
      <c r="J284" s="99" cm="1">
        <f t="array" ref="J284">$A284 * $E$108 * (
(
SUMIFS(J$179:J$189,$C$179:$C$189,$C284,$D$179:$D$189,$D284)*
SUMIFS(J$193:J$203,$C$193:$C$203,$C284,$D$193:$D$203,$D284)*
SUMPRODUCT($D$147:$N$152*($D$146:$N$146=$E$207)*($D$145:$N$145=$D284)*($C$147:$C$152=$B284))
) -
(
SUMIFS(J$179:J$189,$C$179:$C$189,$C284,$D$179:$D$189,$D284)*
SUMIFS(J$193:J$203,$C$193:$C$203,$C284,$D$193:$D$203,$D284)*
SUMPRODUCT($D$147:$N$152*($D$146:$N$146=$E$206)*($D$145:$N$145=$D284)*($C$147:$C$152=$B284))
)
)</f>
        <v>351.08254131893898</v>
      </c>
      <c r="K284" s="99" cm="1">
        <f t="array" ref="K284">$A284 * $E$108 * (
(
SUMIFS(K$179:K$189,$C$179:$C$189,$C284,$D$179:$D$189,$D284)*
SUMIFS(K$193:K$203,$C$193:$C$203,$C284,$D$193:$D$203,$D284)*
SUMPRODUCT($D$147:$N$152*($D$146:$N$146=$E$207)*($D$145:$N$145=$D284)*($C$147:$C$152=$B284))
) -
(
SUMIFS(K$179:K$189,$C$179:$C$189,$C284,$D$179:$D$189,$D284)*
SUMIFS(K$193:K$203,$C$193:$C$203,$C284,$D$193:$D$203,$D284)*
SUMPRODUCT($D$147:$N$152*($D$146:$N$146=$E$206)*($D$145:$N$145=$D284)*($C$147:$C$152=$B284))
)
)</f>
        <v>438.85317664867375</v>
      </c>
      <c r="L284" s="99" cm="1">
        <f t="array" ref="L284">$A284 * $E$108 * (
(
SUMIFS(L$179:L$189,$C$179:$C$189,$C284,$D$179:$D$189,$D284)*
SUMIFS(L$193:L$203,$C$193:$C$203,$C284,$D$193:$D$203,$D284)*
SUMPRODUCT($D$147:$N$152*($D$146:$N$146=$E$207)*($D$145:$N$145=$D284)*($C$147:$C$152=$B284))
) -
(
SUMIFS(L$179:L$189,$C$179:$C$189,$C284,$D$179:$D$189,$D284)*
SUMIFS(L$193:L$203,$C$193:$C$203,$C284,$D$193:$D$203,$D284)*
SUMPRODUCT($D$147:$N$152*($D$146:$N$146=$E$206)*($D$145:$N$145=$D284)*($C$147:$C$152=$B284))
)
)</f>
        <v>438.85317664867375</v>
      </c>
      <c r="M284" s="99" cm="1">
        <f t="array" ref="M284">$A284 * $E$108 * (
(
SUMIFS(M$179:M$189,$C$179:$C$189,$C284,$D$179:$D$189,$D284)*
SUMIFS(M$193:M$203,$C$193:$C$203,$C284,$D$193:$D$203,$D284)*
SUMPRODUCT($D$147:$N$152*($D$146:$N$146=$E$207)*($D$145:$N$145=$D284)*($C$147:$C$152=$B284))
) -
(
SUMIFS(M$179:M$189,$C$179:$C$189,$C284,$D$179:$D$189,$D284)*
SUMIFS(M$193:M$203,$C$193:$C$203,$C284,$D$193:$D$203,$D284)*
SUMPRODUCT($D$147:$N$152*($D$146:$N$146=$E$206)*($D$145:$N$145=$D284)*($C$147:$C$152=$B284))
)
)</f>
        <v>438.85317664867375</v>
      </c>
      <c r="N284" s="99" cm="1">
        <f t="array" ref="N284">$A284 * $E$108 * (
(
SUMIFS(N$179:N$189,$C$179:$C$189,$C284,$D$179:$D$189,$D284)*
SUMIFS(N$193:N$203,$C$193:$C$203,$C284,$D$193:$D$203,$D284)*
SUMPRODUCT($D$147:$N$152*($D$146:$N$146=$E$207)*($D$145:$N$145=$D284)*($C$147:$C$152=$B284))
) -
(
SUMIFS(N$179:N$189,$C$179:$C$189,$C284,$D$179:$D$189,$D284)*
SUMIFS(N$193:N$203,$C$193:$C$203,$C284,$D$193:$D$203,$D284)*
SUMPRODUCT($D$147:$N$152*($D$146:$N$146=$E$206)*($D$145:$N$145=$D284)*($C$147:$C$152=$B284))
)
)</f>
        <v>438.85317664867375</v>
      </c>
      <c r="O284" s="99" cm="1">
        <f t="array" ref="O284">$A284 * $E$108 * (
(
SUMIFS(O$179:O$189,$C$179:$C$189,$C284,$D$179:$D$189,$D284)*
SUMIFS(O$193:O$203,$C$193:$C$203,$C284,$D$193:$D$203,$D284)*
SUMPRODUCT($D$147:$N$152*($D$146:$N$146=$E$207)*($D$145:$N$145=$D284)*($C$147:$C$152=$B284))
) -
(
SUMIFS(O$179:O$189,$C$179:$C$189,$C284,$D$179:$D$189,$D284)*
SUMIFS(O$193:O$203,$C$193:$C$203,$C284,$D$193:$D$203,$D284)*
SUMPRODUCT($D$147:$N$152*($D$146:$N$146=$E$206)*($D$145:$N$145=$D284)*($C$147:$C$152=$B284))
)
)</f>
        <v>438.85317664867375</v>
      </c>
      <c r="P284" s="99" cm="1">
        <f t="array" ref="P284">$A284 * $E$108 * (
(
SUMIFS(P$179:P$189,$C$179:$C$189,$C284,$D$179:$D$189,$D284)*
SUMIFS(P$193:P$203,$C$193:$C$203,$C284,$D$193:$D$203,$D284)*
SUMPRODUCT($D$147:$N$152*($D$146:$N$146=$E$207)*($D$145:$N$145=$D284)*($C$147:$C$152=$B284))
) -
(
SUMIFS(P$179:P$189,$C$179:$C$189,$C284,$D$179:$D$189,$D284)*
SUMIFS(P$193:P$203,$C$193:$C$203,$C284,$D$193:$D$203,$D284)*
SUMPRODUCT($D$147:$N$152*($D$146:$N$146=$E$206)*($D$145:$N$145=$D284)*($C$147:$C$152=$B284))
)
)</f>
        <v>438.85317664867375</v>
      </c>
      <c r="Q284" s="99" cm="1">
        <f t="array" ref="Q284">$A284 * $E$108 * (
(
SUMIFS(Q$179:Q$189,$C$179:$C$189,$C284,$D$179:$D$189,$D284)*
SUMIFS(Q$193:Q$203,$C$193:$C$203,$C284,$D$193:$D$203,$D284)*
SUMPRODUCT($D$147:$N$152*($D$146:$N$146=$E$207)*($D$145:$N$145=$D284)*($C$147:$C$152=$B284))
) -
(
SUMIFS(Q$179:Q$189,$C$179:$C$189,$C284,$D$179:$D$189,$D284)*
SUMIFS(Q$193:Q$203,$C$193:$C$203,$C284,$D$193:$D$203,$D284)*
SUMPRODUCT($D$147:$N$152*($D$146:$N$146=$E$206)*($D$145:$N$145=$D284)*($C$147:$C$152=$B284))
)
)</f>
        <v>438.85317664867375</v>
      </c>
      <c r="R284" s="99" cm="1">
        <f t="array" ref="R284">$A284 * $E$108 * (
(
SUMIFS(R$179:R$189,$C$179:$C$189,$C284,$D$179:$D$189,$D284)*
SUMIFS(R$193:R$203,$C$193:$C$203,$C284,$D$193:$D$203,$D284)*
SUMPRODUCT($D$147:$N$152*($D$146:$N$146=$E$207)*($D$145:$N$145=$D284)*($C$147:$C$152=$B284))
) -
(
SUMIFS(R$179:R$189,$C$179:$C$189,$C284,$D$179:$D$189,$D284)*
SUMIFS(R$193:R$203,$C$193:$C$203,$C284,$D$193:$D$203,$D284)*
SUMPRODUCT($D$147:$N$152*($D$146:$N$146=$E$206)*($D$145:$N$145=$D284)*($C$147:$C$152=$B284))
)
)</f>
        <v>438.85317664867375</v>
      </c>
      <c r="S284" s="99" cm="1">
        <f t="array" ref="S284">$A284 * $E$108 * (
(
SUMIFS(S$179:S$189,$C$179:$C$189,$C284,$D$179:$D$189,$D284)*
SUMIFS(S$193:S$203,$C$193:$C$203,$C284,$D$193:$D$203,$D284)*
SUMPRODUCT($D$147:$N$152*($D$146:$N$146=$E$207)*($D$145:$N$145=$D284)*($C$147:$C$152=$B284))
) -
(
SUMIFS(S$179:S$189,$C$179:$C$189,$C284,$D$179:$D$189,$D284)*
SUMIFS(S$193:S$203,$C$193:$C$203,$C284,$D$193:$D$203,$D284)*
SUMPRODUCT($D$147:$N$152*($D$146:$N$146=$E$206)*($D$145:$N$145=$D284)*($C$147:$C$152=$B284))
)
)</f>
        <v>438.85317664867375</v>
      </c>
      <c r="T284" s="99" cm="1">
        <f t="array" ref="T284">$A284 * $E$108 * (
(
SUMIFS(T$179:T$189,$C$179:$C$189,$C284,$D$179:$D$189,$D284)*
SUMIFS(T$193:T$203,$C$193:$C$203,$C284,$D$193:$D$203,$D284)*
SUMPRODUCT($D$147:$N$152*($D$146:$N$146=$E$207)*($D$145:$N$145=$D284)*($C$147:$C$152=$B284))
) -
(
SUMIFS(T$179:T$189,$C$179:$C$189,$C284,$D$179:$D$189,$D284)*
SUMIFS(T$193:T$203,$C$193:$C$203,$C284,$D$193:$D$203,$D284)*
SUMPRODUCT($D$147:$N$152*($D$146:$N$146=$E$206)*($D$145:$N$145=$D284)*($C$147:$C$152=$B284))
)
)</f>
        <v>438.85317664867375</v>
      </c>
      <c r="U284" s="99" cm="1">
        <f t="array" ref="U284">$A284 * $E$108 * (
(
SUMIFS(U$179:U$189,$C$179:$C$189,$C284,$D$179:$D$189,$D284)*
SUMIFS(U$193:U$203,$C$193:$C$203,$C284,$D$193:$D$203,$D284)*
SUMPRODUCT($D$147:$N$152*($D$146:$N$146=$E$207)*($D$145:$N$145=$D284)*($C$147:$C$152=$B284))
) -
(
SUMIFS(U$179:U$189,$C$179:$C$189,$C284,$D$179:$D$189,$D284)*
SUMIFS(U$193:U$203,$C$193:$C$203,$C284,$D$193:$D$203,$D284)*
SUMPRODUCT($D$147:$N$152*($D$146:$N$146=$E$206)*($D$145:$N$145=$D284)*($C$147:$C$152=$B284))
)
)</f>
        <v>438.85317664867375</v>
      </c>
      <c r="V284" s="99" cm="1">
        <f t="array" ref="V284">$A284 * $E$108 * (
(
SUMIFS(V$179:V$189,$C$179:$C$189,$C284,$D$179:$D$189,$D284)*
SUMIFS(V$193:V$203,$C$193:$C$203,$C284,$D$193:$D$203,$D284)*
SUMPRODUCT($D$147:$N$152*($D$146:$N$146=$E$207)*($D$145:$N$145=$D284)*($C$147:$C$152=$B284))
) -
(
SUMIFS(V$179:V$189,$C$179:$C$189,$C284,$D$179:$D$189,$D284)*
SUMIFS(V$193:V$203,$C$193:$C$203,$C284,$D$193:$D$203,$D284)*
SUMPRODUCT($D$147:$N$152*($D$146:$N$146=$E$206)*($D$145:$N$145=$D284)*($C$147:$C$152=$B284))
)
)</f>
        <v>438.85317664867375</v>
      </c>
      <c r="W284" s="99" cm="1">
        <f t="array" ref="W284">$A284 * $E$108 * (
(
SUMIFS(W$179:W$189,$C$179:$C$189,$C284,$D$179:$D$189,$D284)*
SUMIFS(W$193:W$203,$C$193:$C$203,$C284,$D$193:$D$203,$D284)*
SUMPRODUCT($D$147:$N$152*($D$146:$N$146=$E$207)*($D$145:$N$145=$D284)*($C$147:$C$152=$B284))
) -
(
SUMIFS(W$179:W$189,$C$179:$C$189,$C284,$D$179:$D$189,$D284)*
SUMIFS(W$193:W$203,$C$193:$C$203,$C284,$D$193:$D$203,$D284)*
SUMPRODUCT($D$147:$N$152*($D$146:$N$146=$E$206)*($D$145:$N$145=$D284)*($C$147:$C$152=$B284))
)
)</f>
        <v>438.85317664867375</v>
      </c>
      <c r="X284" s="99" cm="1">
        <f t="array" ref="X284">$A284 * $E$108 * (
(
SUMIFS(X$179:X$189,$C$179:$C$189,$C284,$D$179:$D$189,$D284)*
SUMIFS(X$193:X$203,$C$193:$C$203,$C284,$D$193:$D$203,$D284)*
SUMPRODUCT($D$147:$N$152*($D$146:$N$146=$E$207)*($D$145:$N$145=$D284)*($C$147:$C$152=$B284))
) -
(
SUMIFS(X$179:X$189,$C$179:$C$189,$C284,$D$179:$D$189,$D284)*
SUMIFS(X$193:X$203,$C$193:$C$203,$C284,$D$193:$D$203,$D284)*
SUMPRODUCT($D$147:$N$152*($D$146:$N$146=$E$206)*($D$145:$N$145=$D284)*($C$147:$C$152=$B284))
)
)</f>
        <v>438.85317664867375</v>
      </c>
      <c r="Y284" s="99" cm="1">
        <f t="array" ref="Y284">$A284 * $E$108 * (
(
SUMIFS(Y$179:Y$189,$C$179:$C$189,$C284,$D$179:$D$189,$D284)*
SUMIFS(Y$193:Y$203,$C$193:$C$203,$C284,$D$193:$D$203,$D284)*
SUMPRODUCT($D$147:$N$152*($D$146:$N$146=$E$207)*($D$145:$N$145=$D284)*($C$147:$C$152=$B284))
) -
(
SUMIFS(Y$179:Y$189,$C$179:$C$189,$C284,$D$179:$D$189,$D284)*
SUMIFS(Y$193:Y$203,$C$193:$C$203,$C284,$D$193:$D$203,$D284)*
SUMPRODUCT($D$147:$N$152*($D$146:$N$146=$E$206)*($D$145:$N$145=$D284)*($C$147:$C$152=$B284))
)
)</f>
        <v>438.85317664867375</v>
      </c>
      <c r="Z284" s="99" cm="1">
        <f t="array" ref="Z284">$A284 * $E$108 * (
(
SUMIFS(Z$179:Z$189,$C$179:$C$189,$C284,$D$179:$D$189,$D284)*
SUMIFS(Z$193:Z$203,$C$193:$C$203,$C284,$D$193:$D$203,$D284)*
SUMPRODUCT($D$147:$N$152*($D$146:$N$146=$E$207)*($D$145:$N$145=$D284)*($C$147:$C$152=$B284))
) -
(
SUMIFS(Z$179:Z$189,$C$179:$C$189,$C284,$D$179:$D$189,$D284)*
SUMIFS(Z$193:Z$203,$C$193:$C$203,$C284,$D$193:$D$203,$D284)*
SUMPRODUCT($D$147:$N$152*($D$146:$N$146=$E$206)*($D$145:$N$145=$D284)*($C$147:$C$152=$B284))
)
)</f>
        <v>438.85317664867375</v>
      </c>
      <c r="AA284" s="99" cm="1">
        <f t="array" ref="AA284">$A284 * $E$108 * (
(
SUMIFS(AA$179:AA$189,$C$179:$C$189,$C284,$D$179:$D$189,$D284)*
SUMIFS(AA$193:AA$203,$C$193:$C$203,$C284,$D$193:$D$203,$D284)*
SUMPRODUCT($D$147:$N$152*($D$146:$N$146=$E$207)*($D$145:$N$145=$D284)*($C$147:$C$152=$B284))
) -
(
SUMIFS(AA$179:AA$189,$C$179:$C$189,$C284,$D$179:$D$189,$D284)*
SUMIFS(AA$193:AA$203,$C$193:$C$203,$C284,$D$193:$D$203,$D284)*
SUMPRODUCT($D$147:$N$152*($D$146:$N$146=$E$206)*($D$145:$N$145=$D284)*($C$147:$C$152=$B284))
)
)</f>
        <v>438.85317664867375</v>
      </c>
      <c r="AB284" s="99" cm="1">
        <f t="array" ref="AB284">$A284 * $E$108 * (
(
SUMIFS(AB$179:AB$189,$C$179:$C$189,$C284,$D$179:$D$189,$D284)*
SUMIFS(AB$193:AB$203,$C$193:$C$203,$C284,$D$193:$D$203,$D284)*
SUMPRODUCT($D$147:$N$152*($D$146:$N$146=$E$207)*($D$145:$N$145=$D284)*($C$147:$C$152=$B284))
) -
(
SUMIFS(AB$179:AB$189,$C$179:$C$189,$C284,$D$179:$D$189,$D284)*
SUMIFS(AB$193:AB$203,$C$193:$C$203,$C284,$D$193:$D$203,$D284)*
SUMPRODUCT($D$147:$N$152*($D$146:$N$146=$E$206)*($D$145:$N$145=$D284)*($C$147:$C$152=$B284))
)
)</f>
        <v>438.85317664867375</v>
      </c>
      <c r="AC284" s="99" cm="1">
        <f t="array" ref="AC284">$A284 * $E$108 * (
(
SUMIFS(AC$179:AC$189,$C$179:$C$189,$C284,$D$179:$D$189,$D284)*
SUMIFS(AC$193:AC$203,$C$193:$C$203,$C284,$D$193:$D$203,$D284)*
SUMPRODUCT($D$147:$N$152*($D$146:$N$146=$E$207)*($D$145:$N$145=$D284)*($C$147:$C$152=$B284))
) -
(
SUMIFS(AC$179:AC$189,$C$179:$C$189,$C284,$D$179:$D$189,$D284)*
SUMIFS(AC$193:AC$203,$C$193:$C$203,$C284,$D$193:$D$203,$D284)*
SUMPRODUCT($D$147:$N$152*($D$146:$N$146=$E$206)*($D$145:$N$145=$D284)*($C$147:$C$152=$B284))
)
)</f>
        <v>438.85317664867375</v>
      </c>
      <c r="AD284" s="99" cm="1">
        <f t="array" ref="AD284">$A284 * $E$108 * (
(
SUMIFS(AD$179:AD$189,$C$179:$C$189,$C284,$D$179:$D$189,$D284)*
SUMIFS(AD$193:AD$203,$C$193:$C$203,$C284,$D$193:$D$203,$D284)*
SUMPRODUCT($D$147:$N$152*($D$146:$N$146=$E$207)*($D$145:$N$145=$D284)*($C$147:$C$152=$B284))
) -
(
SUMIFS(AD$179:AD$189,$C$179:$C$189,$C284,$D$179:$D$189,$D284)*
SUMIFS(AD$193:AD$203,$C$193:$C$203,$C284,$D$193:$D$203,$D284)*
SUMPRODUCT($D$147:$N$152*($D$146:$N$146=$E$206)*($D$145:$N$145=$D284)*($C$147:$C$152=$B284))
)
)</f>
        <v>438.85317664867375</v>
      </c>
    </row>
    <row r="285" spans="1:30" x14ac:dyDescent="0.2">
      <c r="A285" s="15">
        <f>1</f>
        <v>1</v>
      </c>
      <c r="B285" s="6" t="s">
        <v>48</v>
      </c>
      <c r="C285" s="6" t="s">
        <v>37</v>
      </c>
      <c r="D285" s="6" t="s">
        <v>123</v>
      </c>
      <c r="E285" s="99" cm="1">
        <f t="array" ref="E285">$A285 * $E$108 * (
(
SUMIFS(E$179:E$189,$C$179:$C$189,$C285,$D$179:$D$189,$D285)*
SUMIFS(E$193:E$203,$C$193:$C$203,$C285,$D$193:$D$203,$D285)*
SUMPRODUCT($D$147:$N$152*($D$146:$N$146=$E$207)*($D$145:$N$145=$D285)*($C$147:$C$152=$B285))
) -
(
SUMIFS(E$179:E$189,$C$179:$C$189,$C285,$D$179:$D$189,$D285)*
SUMIFS(E$193:E$203,$C$193:$C$203,$C285,$D$193:$D$203,$D285)*
SUMPRODUCT($D$147:$N$152*($D$146:$N$146=$E$206)*($D$145:$N$145=$D285)*($C$147:$C$152=$B285))
)
)</f>
        <v>0</v>
      </c>
      <c r="F285" s="99" cm="1">
        <f t="array" ref="F285">$A285 * $E$108 * (
(
SUMIFS(F$179:F$189,$C$179:$C$189,$C285,$D$179:$D$189,$D285)*
SUMIFS(F$193:F$203,$C$193:$C$203,$C285,$D$193:$D$203,$D285)*
SUMPRODUCT($D$147:$N$152*($D$146:$N$146=$E$207)*($D$145:$N$145=$D285)*($C$147:$C$152=$B285))
) -
(
SUMIFS(F$179:F$189,$C$179:$C$189,$C285,$D$179:$D$189,$D285)*
SUMIFS(F$193:F$203,$C$193:$C$203,$C285,$D$193:$D$203,$D285)*
SUMPRODUCT($D$147:$N$152*($D$146:$N$146=$E$206)*($D$145:$N$145=$D285)*($C$147:$C$152=$B285))
)
)</f>
        <v>0</v>
      </c>
      <c r="G285" s="99" cm="1">
        <f t="array" ref="G285">$A285 * $E$108 * (
(
SUMIFS(G$179:G$189,$C$179:$C$189,$C285,$D$179:$D$189,$D285)*
SUMIFS(G$193:G$203,$C$193:$C$203,$C285,$D$193:$D$203,$D285)*
SUMPRODUCT($D$147:$N$152*($D$146:$N$146=$E$207)*($D$145:$N$145=$D285)*($C$147:$C$152=$B285))
) -
(
SUMIFS(G$179:G$189,$C$179:$C$189,$C285,$D$179:$D$189,$D285)*
SUMIFS(G$193:G$203,$C$193:$C$203,$C285,$D$193:$D$203,$D285)*
SUMPRODUCT($D$147:$N$152*($D$146:$N$146=$E$206)*($D$145:$N$145=$D285)*($C$147:$C$152=$B285))
)
)</f>
        <v>0.92037578871185033</v>
      </c>
      <c r="H285" s="99" cm="1">
        <f t="array" ref="H285">$A285 * $E$108 * (
(
SUMIFS(H$179:H$189,$C$179:$C$189,$C285,$D$179:$D$189,$D285)*
SUMIFS(H$193:H$203,$C$193:$C$203,$C285,$D$193:$D$203,$D285)*
SUMPRODUCT($D$147:$N$152*($D$146:$N$146=$E$207)*($D$145:$N$145=$D285)*($C$147:$C$152=$B285))
) -
(
SUMIFS(H$179:H$189,$C$179:$C$189,$C285,$D$179:$D$189,$D285)*
SUMIFS(H$193:H$203,$C$193:$C$203,$C285,$D$193:$D$203,$D285)*
SUMPRODUCT($D$147:$N$152*($D$146:$N$146=$E$206)*($D$145:$N$145=$D285)*($C$147:$C$152=$B285))
)
)</f>
        <v>1.8407515774237007</v>
      </c>
      <c r="I285" s="99" cm="1">
        <f t="array" ref="I285">$A285 * $E$108 * (
(
SUMIFS(I$179:I$189,$C$179:$C$189,$C285,$D$179:$D$189,$D285)*
SUMIFS(I$193:I$203,$C$193:$C$203,$C285,$D$193:$D$203,$D285)*
SUMPRODUCT($D$147:$N$152*($D$146:$N$146=$E$207)*($D$145:$N$145=$D285)*($C$147:$C$152=$B285))
) -
(
SUMIFS(I$179:I$189,$C$179:$C$189,$C285,$D$179:$D$189,$D285)*
SUMIFS(I$193:I$203,$C$193:$C$203,$C285,$D$193:$D$203,$D285)*
SUMPRODUCT($D$147:$N$152*($D$146:$N$146=$E$206)*($D$145:$N$145=$D285)*($C$147:$C$152=$B285))
)
)</f>
        <v>2.7611273661355509</v>
      </c>
      <c r="J285" s="99" cm="1">
        <f t="array" ref="J285">$A285 * $E$108 * (
(
SUMIFS(J$179:J$189,$C$179:$C$189,$C285,$D$179:$D$189,$D285)*
SUMIFS(J$193:J$203,$C$193:$C$203,$C285,$D$193:$D$203,$D285)*
SUMPRODUCT($D$147:$N$152*($D$146:$N$146=$E$207)*($D$145:$N$145=$D285)*($C$147:$C$152=$B285))
) -
(
SUMIFS(J$179:J$189,$C$179:$C$189,$C285,$D$179:$D$189,$D285)*
SUMIFS(J$193:J$203,$C$193:$C$203,$C285,$D$193:$D$203,$D285)*
SUMPRODUCT($D$147:$N$152*($D$146:$N$146=$E$206)*($D$145:$N$145=$D285)*($C$147:$C$152=$B285))
)
)</f>
        <v>3.6815031548474013</v>
      </c>
      <c r="K285" s="99" cm="1">
        <f t="array" ref="K285">$A285 * $E$108 * (
(
SUMIFS(K$179:K$189,$C$179:$C$189,$C285,$D$179:$D$189,$D285)*
SUMIFS(K$193:K$203,$C$193:$C$203,$C285,$D$193:$D$203,$D285)*
SUMPRODUCT($D$147:$N$152*($D$146:$N$146=$E$207)*($D$145:$N$145=$D285)*($C$147:$C$152=$B285))
) -
(
SUMIFS(K$179:K$189,$C$179:$C$189,$C285,$D$179:$D$189,$D285)*
SUMIFS(K$193:K$203,$C$193:$C$203,$C285,$D$193:$D$203,$D285)*
SUMPRODUCT($D$147:$N$152*($D$146:$N$146=$E$206)*($D$145:$N$145=$D285)*($C$147:$C$152=$B285))
)
)</f>
        <v>4.6018789435592495</v>
      </c>
      <c r="L285" s="99" cm="1">
        <f t="array" ref="L285">$A285 * $E$108 * (
(
SUMIFS(L$179:L$189,$C$179:$C$189,$C285,$D$179:$D$189,$D285)*
SUMIFS(L$193:L$203,$C$193:$C$203,$C285,$D$193:$D$203,$D285)*
SUMPRODUCT($D$147:$N$152*($D$146:$N$146=$E$207)*($D$145:$N$145=$D285)*($C$147:$C$152=$B285))
) -
(
SUMIFS(L$179:L$189,$C$179:$C$189,$C285,$D$179:$D$189,$D285)*
SUMIFS(L$193:L$203,$C$193:$C$203,$C285,$D$193:$D$203,$D285)*
SUMPRODUCT($D$147:$N$152*($D$146:$N$146=$E$206)*($D$145:$N$145=$D285)*($C$147:$C$152=$B285))
)
)</f>
        <v>4.6018789435592495</v>
      </c>
      <c r="M285" s="99" cm="1">
        <f t="array" ref="M285">$A285 * $E$108 * (
(
SUMIFS(M$179:M$189,$C$179:$C$189,$C285,$D$179:$D$189,$D285)*
SUMIFS(M$193:M$203,$C$193:$C$203,$C285,$D$193:$D$203,$D285)*
SUMPRODUCT($D$147:$N$152*($D$146:$N$146=$E$207)*($D$145:$N$145=$D285)*($C$147:$C$152=$B285))
) -
(
SUMIFS(M$179:M$189,$C$179:$C$189,$C285,$D$179:$D$189,$D285)*
SUMIFS(M$193:M$203,$C$193:$C$203,$C285,$D$193:$D$203,$D285)*
SUMPRODUCT($D$147:$N$152*($D$146:$N$146=$E$206)*($D$145:$N$145=$D285)*($C$147:$C$152=$B285))
)
)</f>
        <v>4.6018789435592495</v>
      </c>
      <c r="N285" s="99" cm="1">
        <f t="array" ref="N285">$A285 * $E$108 * (
(
SUMIFS(N$179:N$189,$C$179:$C$189,$C285,$D$179:$D$189,$D285)*
SUMIFS(N$193:N$203,$C$193:$C$203,$C285,$D$193:$D$203,$D285)*
SUMPRODUCT($D$147:$N$152*($D$146:$N$146=$E$207)*($D$145:$N$145=$D285)*($C$147:$C$152=$B285))
) -
(
SUMIFS(N$179:N$189,$C$179:$C$189,$C285,$D$179:$D$189,$D285)*
SUMIFS(N$193:N$203,$C$193:$C$203,$C285,$D$193:$D$203,$D285)*
SUMPRODUCT($D$147:$N$152*($D$146:$N$146=$E$206)*($D$145:$N$145=$D285)*($C$147:$C$152=$B285))
)
)</f>
        <v>4.6018789435592495</v>
      </c>
      <c r="O285" s="99" cm="1">
        <f t="array" ref="O285">$A285 * $E$108 * (
(
SUMIFS(O$179:O$189,$C$179:$C$189,$C285,$D$179:$D$189,$D285)*
SUMIFS(O$193:O$203,$C$193:$C$203,$C285,$D$193:$D$203,$D285)*
SUMPRODUCT($D$147:$N$152*($D$146:$N$146=$E$207)*($D$145:$N$145=$D285)*($C$147:$C$152=$B285))
) -
(
SUMIFS(O$179:O$189,$C$179:$C$189,$C285,$D$179:$D$189,$D285)*
SUMIFS(O$193:O$203,$C$193:$C$203,$C285,$D$193:$D$203,$D285)*
SUMPRODUCT($D$147:$N$152*($D$146:$N$146=$E$206)*($D$145:$N$145=$D285)*($C$147:$C$152=$B285))
)
)</f>
        <v>4.6018789435592495</v>
      </c>
      <c r="P285" s="99" cm="1">
        <f t="array" ref="P285">$A285 * $E$108 * (
(
SUMIFS(P$179:P$189,$C$179:$C$189,$C285,$D$179:$D$189,$D285)*
SUMIFS(P$193:P$203,$C$193:$C$203,$C285,$D$193:$D$203,$D285)*
SUMPRODUCT($D$147:$N$152*($D$146:$N$146=$E$207)*($D$145:$N$145=$D285)*($C$147:$C$152=$B285))
) -
(
SUMIFS(P$179:P$189,$C$179:$C$189,$C285,$D$179:$D$189,$D285)*
SUMIFS(P$193:P$203,$C$193:$C$203,$C285,$D$193:$D$203,$D285)*
SUMPRODUCT($D$147:$N$152*($D$146:$N$146=$E$206)*($D$145:$N$145=$D285)*($C$147:$C$152=$B285))
)
)</f>
        <v>4.6018789435592495</v>
      </c>
      <c r="Q285" s="99" cm="1">
        <f t="array" ref="Q285">$A285 * $E$108 * (
(
SUMIFS(Q$179:Q$189,$C$179:$C$189,$C285,$D$179:$D$189,$D285)*
SUMIFS(Q$193:Q$203,$C$193:$C$203,$C285,$D$193:$D$203,$D285)*
SUMPRODUCT($D$147:$N$152*($D$146:$N$146=$E$207)*($D$145:$N$145=$D285)*($C$147:$C$152=$B285))
) -
(
SUMIFS(Q$179:Q$189,$C$179:$C$189,$C285,$D$179:$D$189,$D285)*
SUMIFS(Q$193:Q$203,$C$193:$C$203,$C285,$D$193:$D$203,$D285)*
SUMPRODUCT($D$147:$N$152*($D$146:$N$146=$E$206)*($D$145:$N$145=$D285)*($C$147:$C$152=$B285))
)
)</f>
        <v>4.6018789435592495</v>
      </c>
      <c r="R285" s="99" cm="1">
        <f t="array" ref="R285">$A285 * $E$108 * (
(
SUMIFS(R$179:R$189,$C$179:$C$189,$C285,$D$179:$D$189,$D285)*
SUMIFS(R$193:R$203,$C$193:$C$203,$C285,$D$193:$D$203,$D285)*
SUMPRODUCT($D$147:$N$152*($D$146:$N$146=$E$207)*($D$145:$N$145=$D285)*($C$147:$C$152=$B285))
) -
(
SUMIFS(R$179:R$189,$C$179:$C$189,$C285,$D$179:$D$189,$D285)*
SUMIFS(R$193:R$203,$C$193:$C$203,$C285,$D$193:$D$203,$D285)*
SUMPRODUCT($D$147:$N$152*($D$146:$N$146=$E$206)*($D$145:$N$145=$D285)*($C$147:$C$152=$B285))
)
)</f>
        <v>4.6018789435592495</v>
      </c>
      <c r="S285" s="99" cm="1">
        <f t="array" ref="S285">$A285 * $E$108 * (
(
SUMIFS(S$179:S$189,$C$179:$C$189,$C285,$D$179:$D$189,$D285)*
SUMIFS(S$193:S$203,$C$193:$C$203,$C285,$D$193:$D$203,$D285)*
SUMPRODUCT($D$147:$N$152*($D$146:$N$146=$E$207)*($D$145:$N$145=$D285)*($C$147:$C$152=$B285))
) -
(
SUMIFS(S$179:S$189,$C$179:$C$189,$C285,$D$179:$D$189,$D285)*
SUMIFS(S$193:S$203,$C$193:$C$203,$C285,$D$193:$D$203,$D285)*
SUMPRODUCT($D$147:$N$152*($D$146:$N$146=$E$206)*($D$145:$N$145=$D285)*($C$147:$C$152=$B285))
)
)</f>
        <v>4.6018789435592495</v>
      </c>
      <c r="T285" s="99" cm="1">
        <f t="array" ref="T285">$A285 * $E$108 * (
(
SUMIFS(T$179:T$189,$C$179:$C$189,$C285,$D$179:$D$189,$D285)*
SUMIFS(T$193:T$203,$C$193:$C$203,$C285,$D$193:$D$203,$D285)*
SUMPRODUCT($D$147:$N$152*($D$146:$N$146=$E$207)*($D$145:$N$145=$D285)*($C$147:$C$152=$B285))
) -
(
SUMIFS(T$179:T$189,$C$179:$C$189,$C285,$D$179:$D$189,$D285)*
SUMIFS(T$193:T$203,$C$193:$C$203,$C285,$D$193:$D$203,$D285)*
SUMPRODUCT($D$147:$N$152*($D$146:$N$146=$E$206)*($D$145:$N$145=$D285)*($C$147:$C$152=$B285))
)
)</f>
        <v>4.6018789435592495</v>
      </c>
      <c r="U285" s="99" cm="1">
        <f t="array" ref="U285">$A285 * $E$108 * (
(
SUMIFS(U$179:U$189,$C$179:$C$189,$C285,$D$179:$D$189,$D285)*
SUMIFS(U$193:U$203,$C$193:$C$203,$C285,$D$193:$D$203,$D285)*
SUMPRODUCT($D$147:$N$152*($D$146:$N$146=$E$207)*($D$145:$N$145=$D285)*($C$147:$C$152=$B285))
) -
(
SUMIFS(U$179:U$189,$C$179:$C$189,$C285,$D$179:$D$189,$D285)*
SUMIFS(U$193:U$203,$C$193:$C$203,$C285,$D$193:$D$203,$D285)*
SUMPRODUCT($D$147:$N$152*($D$146:$N$146=$E$206)*($D$145:$N$145=$D285)*($C$147:$C$152=$B285))
)
)</f>
        <v>4.6018789435592495</v>
      </c>
      <c r="V285" s="99" cm="1">
        <f t="array" ref="V285">$A285 * $E$108 * (
(
SUMIFS(V$179:V$189,$C$179:$C$189,$C285,$D$179:$D$189,$D285)*
SUMIFS(V$193:V$203,$C$193:$C$203,$C285,$D$193:$D$203,$D285)*
SUMPRODUCT($D$147:$N$152*($D$146:$N$146=$E$207)*($D$145:$N$145=$D285)*($C$147:$C$152=$B285))
) -
(
SUMIFS(V$179:V$189,$C$179:$C$189,$C285,$D$179:$D$189,$D285)*
SUMIFS(V$193:V$203,$C$193:$C$203,$C285,$D$193:$D$203,$D285)*
SUMPRODUCT($D$147:$N$152*($D$146:$N$146=$E$206)*($D$145:$N$145=$D285)*($C$147:$C$152=$B285))
)
)</f>
        <v>4.6018789435592495</v>
      </c>
      <c r="W285" s="99" cm="1">
        <f t="array" ref="W285">$A285 * $E$108 * (
(
SUMIFS(W$179:W$189,$C$179:$C$189,$C285,$D$179:$D$189,$D285)*
SUMIFS(W$193:W$203,$C$193:$C$203,$C285,$D$193:$D$203,$D285)*
SUMPRODUCT($D$147:$N$152*($D$146:$N$146=$E$207)*($D$145:$N$145=$D285)*($C$147:$C$152=$B285))
) -
(
SUMIFS(W$179:W$189,$C$179:$C$189,$C285,$D$179:$D$189,$D285)*
SUMIFS(W$193:W$203,$C$193:$C$203,$C285,$D$193:$D$203,$D285)*
SUMPRODUCT($D$147:$N$152*($D$146:$N$146=$E$206)*($D$145:$N$145=$D285)*($C$147:$C$152=$B285))
)
)</f>
        <v>4.6018789435592495</v>
      </c>
      <c r="X285" s="99" cm="1">
        <f t="array" ref="X285">$A285 * $E$108 * (
(
SUMIFS(X$179:X$189,$C$179:$C$189,$C285,$D$179:$D$189,$D285)*
SUMIFS(X$193:X$203,$C$193:$C$203,$C285,$D$193:$D$203,$D285)*
SUMPRODUCT($D$147:$N$152*($D$146:$N$146=$E$207)*($D$145:$N$145=$D285)*($C$147:$C$152=$B285))
) -
(
SUMIFS(X$179:X$189,$C$179:$C$189,$C285,$D$179:$D$189,$D285)*
SUMIFS(X$193:X$203,$C$193:$C$203,$C285,$D$193:$D$203,$D285)*
SUMPRODUCT($D$147:$N$152*($D$146:$N$146=$E$206)*($D$145:$N$145=$D285)*($C$147:$C$152=$B285))
)
)</f>
        <v>4.6018789435592495</v>
      </c>
      <c r="Y285" s="99" cm="1">
        <f t="array" ref="Y285">$A285 * $E$108 * (
(
SUMIFS(Y$179:Y$189,$C$179:$C$189,$C285,$D$179:$D$189,$D285)*
SUMIFS(Y$193:Y$203,$C$193:$C$203,$C285,$D$193:$D$203,$D285)*
SUMPRODUCT($D$147:$N$152*($D$146:$N$146=$E$207)*($D$145:$N$145=$D285)*($C$147:$C$152=$B285))
) -
(
SUMIFS(Y$179:Y$189,$C$179:$C$189,$C285,$D$179:$D$189,$D285)*
SUMIFS(Y$193:Y$203,$C$193:$C$203,$C285,$D$193:$D$203,$D285)*
SUMPRODUCT($D$147:$N$152*($D$146:$N$146=$E$206)*($D$145:$N$145=$D285)*($C$147:$C$152=$B285))
)
)</f>
        <v>4.6018789435592495</v>
      </c>
      <c r="Z285" s="99" cm="1">
        <f t="array" ref="Z285">$A285 * $E$108 * (
(
SUMIFS(Z$179:Z$189,$C$179:$C$189,$C285,$D$179:$D$189,$D285)*
SUMIFS(Z$193:Z$203,$C$193:$C$203,$C285,$D$193:$D$203,$D285)*
SUMPRODUCT($D$147:$N$152*($D$146:$N$146=$E$207)*($D$145:$N$145=$D285)*($C$147:$C$152=$B285))
) -
(
SUMIFS(Z$179:Z$189,$C$179:$C$189,$C285,$D$179:$D$189,$D285)*
SUMIFS(Z$193:Z$203,$C$193:$C$203,$C285,$D$193:$D$203,$D285)*
SUMPRODUCT($D$147:$N$152*($D$146:$N$146=$E$206)*($D$145:$N$145=$D285)*($C$147:$C$152=$B285))
)
)</f>
        <v>4.6018789435592495</v>
      </c>
      <c r="AA285" s="99" cm="1">
        <f t="array" ref="AA285">$A285 * $E$108 * (
(
SUMIFS(AA$179:AA$189,$C$179:$C$189,$C285,$D$179:$D$189,$D285)*
SUMIFS(AA$193:AA$203,$C$193:$C$203,$C285,$D$193:$D$203,$D285)*
SUMPRODUCT($D$147:$N$152*($D$146:$N$146=$E$207)*($D$145:$N$145=$D285)*($C$147:$C$152=$B285))
) -
(
SUMIFS(AA$179:AA$189,$C$179:$C$189,$C285,$D$179:$D$189,$D285)*
SUMIFS(AA$193:AA$203,$C$193:$C$203,$C285,$D$193:$D$203,$D285)*
SUMPRODUCT($D$147:$N$152*($D$146:$N$146=$E$206)*($D$145:$N$145=$D285)*($C$147:$C$152=$B285))
)
)</f>
        <v>4.6018789435592495</v>
      </c>
      <c r="AB285" s="99" cm="1">
        <f t="array" ref="AB285">$A285 * $E$108 * (
(
SUMIFS(AB$179:AB$189,$C$179:$C$189,$C285,$D$179:$D$189,$D285)*
SUMIFS(AB$193:AB$203,$C$193:$C$203,$C285,$D$193:$D$203,$D285)*
SUMPRODUCT($D$147:$N$152*($D$146:$N$146=$E$207)*($D$145:$N$145=$D285)*($C$147:$C$152=$B285))
) -
(
SUMIFS(AB$179:AB$189,$C$179:$C$189,$C285,$D$179:$D$189,$D285)*
SUMIFS(AB$193:AB$203,$C$193:$C$203,$C285,$D$193:$D$203,$D285)*
SUMPRODUCT($D$147:$N$152*($D$146:$N$146=$E$206)*($D$145:$N$145=$D285)*($C$147:$C$152=$B285))
)
)</f>
        <v>4.6018789435592495</v>
      </c>
      <c r="AC285" s="99" cm="1">
        <f t="array" ref="AC285">$A285 * $E$108 * (
(
SUMIFS(AC$179:AC$189,$C$179:$C$189,$C285,$D$179:$D$189,$D285)*
SUMIFS(AC$193:AC$203,$C$193:$C$203,$C285,$D$193:$D$203,$D285)*
SUMPRODUCT($D$147:$N$152*($D$146:$N$146=$E$207)*($D$145:$N$145=$D285)*($C$147:$C$152=$B285))
) -
(
SUMIFS(AC$179:AC$189,$C$179:$C$189,$C285,$D$179:$D$189,$D285)*
SUMIFS(AC$193:AC$203,$C$193:$C$203,$C285,$D$193:$D$203,$D285)*
SUMPRODUCT($D$147:$N$152*($D$146:$N$146=$E$206)*($D$145:$N$145=$D285)*($C$147:$C$152=$B285))
)
)</f>
        <v>4.6018789435592495</v>
      </c>
      <c r="AD285" s="99" cm="1">
        <f t="array" ref="AD285">$A285 * $E$108 * (
(
SUMIFS(AD$179:AD$189,$C$179:$C$189,$C285,$D$179:$D$189,$D285)*
SUMIFS(AD$193:AD$203,$C$193:$C$203,$C285,$D$193:$D$203,$D285)*
SUMPRODUCT($D$147:$N$152*($D$146:$N$146=$E$207)*($D$145:$N$145=$D285)*($C$147:$C$152=$B285))
) -
(
SUMIFS(AD$179:AD$189,$C$179:$C$189,$C285,$D$179:$D$189,$D285)*
SUMIFS(AD$193:AD$203,$C$193:$C$203,$C285,$D$193:$D$203,$D285)*
SUMPRODUCT($D$147:$N$152*($D$146:$N$146=$E$206)*($D$145:$N$145=$D285)*($C$147:$C$152=$B285))
)
)</f>
        <v>4.6018789435592495</v>
      </c>
    </row>
    <row r="286" spans="1:30" x14ac:dyDescent="0.2">
      <c r="A286" s="15">
        <f>1</f>
        <v>1</v>
      </c>
      <c r="B286" s="6" t="s">
        <v>49</v>
      </c>
      <c r="C286" s="6" t="s">
        <v>37</v>
      </c>
      <c r="D286" s="6" t="s">
        <v>123</v>
      </c>
      <c r="E286" s="99" cm="1">
        <f t="array" ref="E286">$A286 * $E$108 * (
(
SUMIFS(E$179:E$189,$C$179:$C$189,$C286,$D$179:$D$189,$D286)*
SUMIFS(E$193:E$203,$C$193:$C$203,$C286,$D$193:$D$203,$D286)*
SUMPRODUCT($D$147:$N$152*($D$146:$N$146=$E$207)*($D$145:$N$145=$D286)*($C$147:$C$152=$B286))
) -
(
SUMIFS(E$179:E$189,$C$179:$C$189,$C286,$D$179:$D$189,$D286)*
SUMIFS(E$193:E$203,$C$193:$C$203,$C286,$D$193:$D$203,$D286)*
SUMPRODUCT($D$147:$N$152*($D$146:$N$146=$E$206)*($D$145:$N$145=$D286)*($C$147:$C$152=$B286))
)
)</f>
        <v>0</v>
      </c>
      <c r="F286" s="99" cm="1">
        <f t="array" ref="F286">$A286 * $E$108 * (
(
SUMIFS(F$179:F$189,$C$179:$C$189,$C286,$D$179:$D$189,$D286)*
SUMIFS(F$193:F$203,$C$193:$C$203,$C286,$D$193:$D$203,$D286)*
SUMPRODUCT($D$147:$N$152*($D$146:$N$146=$E$207)*($D$145:$N$145=$D286)*($C$147:$C$152=$B286))
) -
(
SUMIFS(F$179:F$189,$C$179:$C$189,$C286,$D$179:$D$189,$D286)*
SUMIFS(F$193:F$203,$C$193:$C$203,$C286,$D$193:$D$203,$D286)*
SUMPRODUCT($D$147:$N$152*($D$146:$N$146=$E$206)*($D$145:$N$145=$D286)*($C$147:$C$152=$B286))
)
)</f>
        <v>0</v>
      </c>
      <c r="G286" s="99" cm="1">
        <f t="array" ref="G286">$A286 * $E$108 * (
(
SUMIFS(G$179:G$189,$C$179:$C$189,$C286,$D$179:$D$189,$D286)*
SUMIFS(G$193:G$203,$C$193:$C$203,$C286,$D$193:$D$203,$D286)*
SUMPRODUCT($D$147:$N$152*($D$146:$N$146=$E$207)*($D$145:$N$145=$D286)*($C$147:$C$152=$B286))
) -
(
SUMIFS(G$179:G$189,$C$179:$C$189,$C286,$D$179:$D$189,$D286)*
SUMIFS(G$193:G$203,$C$193:$C$203,$C286,$D$193:$D$203,$D286)*
SUMPRODUCT($D$147:$N$152*($D$146:$N$146=$E$206)*($D$145:$N$145=$D286)*($C$147:$C$152=$B286))
)
)</f>
        <v>0.80735484097954646</v>
      </c>
      <c r="H286" s="99" cm="1">
        <f t="array" ref="H286">$A286 * $E$108 * (
(
SUMIFS(H$179:H$189,$C$179:$C$189,$C286,$D$179:$D$189,$D286)*
SUMIFS(H$193:H$203,$C$193:$C$203,$C286,$D$193:$D$203,$D286)*
SUMPRODUCT($D$147:$N$152*($D$146:$N$146=$E$207)*($D$145:$N$145=$D286)*($C$147:$C$152=$B286))
) -
(
SUMIFS(H$179:H$189,$C$179:$C$189,$C286,$D$179:$D$189,$D286)*
SUMIFS(H$193:H$203,$C$193:$C$203,$C286,$D$193:$D$203,$D286)*
SUMPRODUCT($D$147:$N$152*($D$146:$N$146=$E$206)*($D$145:$N$145=$D286)*($C$147:$C$152=$B286))
)
)</f>
        <v>1.6147096819590929</v>
      </c>
      <c r="I286" s="99" cm="1">
        <f t="array" ref="I286">$A286 * $E$108 * (
(
SUMIFS(I$179:I$189,$C$179:$C$189,$C286,$D$179:$D$189,$D286)*
SUMIFS(I$193:I$203,$C$193:$C$203,$C286,$D$193:$D$203,$D286)*
SUMPRODUCT($D$147:$N$152*($D$146:$N$146=$E$207)*($D$145:$N$145=$D286)*($C$147:$C$152=$B286))
) -
(
SUMIFS(I$179:I$189,$C$179:$C$189,$C286,$D$179:$D$189,$D286)*
SUMIFS(I$193:I$203,$C$193:$C$203,$C286,$D$193:$D$203,$D286)*
SUMPRODUCT($D$147:$N$152*($D$146:$N$146=$E$206)*($D$145:$N$145=$D286)*($C$147:$C$152=$B286))
)
)</f>
        <v>2.4220645229386397</v>
      </c>
      <c r="J286" s="99" cm="1">
        <f t="array" ref="J286">$A286 * $E$108 * (
(
SUMIFS(J$179:J$189,$C$179:$C$189,$C286,$D$179:$D$189,$D286)*
SUMIFS(J$193:J$203,$C$193:$C$203,$C286,$D$193:$D$203,$D286)*
SUMPRODUCT($D$147:$N$152*($D$146:$N$146=$E$207)*($D$145:$N$145=$D286)*($C$147:$C$152=$B286))
) -
(
SUMIFS(J$179:J$189,$C$179:$C$189,$C286,$D$179:$D$189,$D286)*
SUMIFS(J$193:J$203,$C$193:$C$203,$C286,$D$193:$D$203,$D286)*
SUMPRODUCT($D$147:$N$152*($D$146:$N$146=$E$206)*($D$145:$N$145=$D286)*($C$147:$C$152=$B286))
)
)</f>
        <v>3.2294193639181858</v>
      </c>
      <c r="K286" s="99" cm="1">
        <f t="array" ref="K286">$A286 * $E$108 * (
(
SUMIFS(K$179:K$189,$C$179:$C$189,$C286,$D$179:$D$189,$D286)*
SUMIFS(K$193:K$203,$C$193:$C$203,$C286,$D$193:$D$203,$D286)*
SUMPRODUCT($D$147:$N$152*($D$146:$N$146=$E$207)*($D$145:$N$145=$D286)*($C$147:$C$152=$B286))
) -
(
SUMIFS(K$179:K$189,$C$179:$C$189,$C286,$D$179:$D$189,$D286)*
SUMIFS(K$193:K$203,$C$193:$C$203,$C286,$D$193:$D$203,$D286)*
SUMPRODUCT($D$147:$N$152*($D$146:$N$146=$E$206)*($D$145:$N$145=$D286)*($C$147:$C$152=$B286))
)
)</f>
        <v>4.036774204897732</v>
      </c>
      <c r="L286" s="99" cm="1">
        <f t="array" ref="L286">$A286 * $E$108 * (
(
SUMIFS(L$179:L$189,$C$179:$C$189,$C286,$D$179:$D$189,$D286)*
SUMIFS(L$193:L$203,$C$193:$C$203,$C286,$D$193:$D$203,$D286)*
SUMPRODUCT($D$147:$N$152*($D$146:$N$146=$E$207)*($D$145:$N$145=$D286)*($C$147:$C$152=$B286))
) -
(
SUMIFS(L$179:L$189,$C$179:$C$189,$C286,$D$179:$D$189,$D286)*
SUMIFS(L$193:L$203,$C$193:$C$203,$C286,$D$193:$D$203,$D286)*
SUMPRODUCT($D$147:$N$152*($D$146:$N$146=$E$206)*($D$145:$N$145=$D286)*($C$147:$C$152=$B286))
)
)</f>
        <v>4.036774204897732</v>
      </c>
      <c r="M286" s="99" cm="1">
        <f t="array" ref="M286">$A286 * $E$108 * (
(
SUMIFS(M$179:M$189,$C$179:$C$189,$C286,$D$179:$D$189,$D286)*
SUMIFS(M$193:M$203,$C$193:$C$203,$C286,$D$193:$D$203,$D286)*
SUMPRODUCT($D$147:$N$152*($D$146:$N$146=$E$207)*($D$145:$N$145=$D286)*($C$147:$C$152=$B286))
) -
(
SUMIFS(M$179:M$189,$C$179:$C$189,$C286,$D$179:$D$189,$D286)*
SUMIFS(M$193:M$203,$C$193:$C$203,$C286,$D$193:$D$203,$D286)*
SUMPRODUCT($D$147:$N$152*($D$146:$N$146=$E$206)*($D$145:$N$145=$D286)*($C$147:$C$152=$B286))
)
)</f>
        <v>4.036774204897732</v>
      </c>
      <c r="N286" s="99" cm="1">
        <f t="array" ref="N286">$A286 * $E$108 * (
(
SUMIFS(N$179:N$189,$C$179:$C$189,$C286,$D$179:$D$189,$D286)*
SUMIFS(N$193:N$203,$C$193:$C$203,$C286,$D$193:$D$203,$D286)*
SUMPRODUCT($D$147:$N$152*($D$146:$N$146=$E$207)*($D$145:$N$145=$D286)*($C$147:$C$152=$B286))
) -
(
SUMIFS(N$179:N$189,$C$179:$C$189,$C286,$D$179:$D$189,$D286)*
SUMIFS(N$193:N$203,$C$193:$C$203,$C286,$D$193:$D$203,$D286)*
SUMPRODUCT($D$147:$N$152*($D$146:$N$146=$E$206)*($D$145:$N$145=$D286)*($C$147:$C$152=$B286))
)
)</f>
        <v>4.036774204897732</v>
      </c>
      <c r="O286" s="99" cm="1">
        <f t="array" ref="O286">$A286 * $E$108 * (
(
SUMIFS(O$179:O$189,$C$179:$C$189,$C286,$D$179:$D$189,$D286)*
SUMIFS(O$193:O$203,$C$193:$C$203,$C286,$D$193:$D$203,$D286)*
SUMPRODUCT($D$147:$N$152*($D$146:$N$146=$E$207)*($D$145:$N$145=$D286)*($C$147:$C$152=$B286))
) -
(
SUMIFS(O$179:O$189,$C$179:$C$189,$C286,$D$179:$D$189,$D286)*
SUMIFS(O$193:O$203,$C$193:$C$203,$C286,$D$193:$D$203,$D286)*
SUMPRODUCT($D$147:$N$152*($D$146:$N$146=$E$206)*($D$145:$N$145=$D286)*($C$147:$C$152=$B286))
)
)</f>
        <v>4.036774204897732</v>
      </c>
      <c r="P286" s="99" cm="1">
        <f t="array" ref="P286">$A286 * $E$108 * (
(
SUMIFS(P$179:P$189,$C$179:$C$189,$C286,$D$179:$D$189,$D286)*
SUMIFS(P$193:P$203,$C$193:$C$203,$C286,$D$193:$D$203,$D286)*
SUMPRODUCT($D$147:$N$152*($D$146:$N$146=$E$207)*($D$145:$N$145=$D286)*($C$147:$C$152=$B286))
) -
(
SUMIFS(P$179:P$189,$C$179:$C$189,$C286,$D$179:$D$189,$D286)*
SUMIFS(P$193:P$203,$C$193:$C$203,$C286,$D$193:$D$203,$D286)*
SUMPRODUCT($D$147:$N$152*($D$146:$N$146=$E$206)*($D$145:$N$145=$D286)*($C$147:$C$152=$B286))
)
)</f>
        <v>4.036774204897732</v>
      </c>
      <c r="Q286" s="99" cm="1">
        <f t="array" ref="Q286">$A286 * $E$108 * (
(
SUMIFS(Q$179:Q$189,$C$179:$C$189,$C286,$D$179:$D$189,$D286)*
SUMIFS(Q$193:Q$203,$C$193:$C$203,$C286,$D$193:$D$203,$D286)*
SUMPRODUCT($D$147:$N$152*($D$146:$N$146=$E$207)*($D$145:$N$145=$D286)*($C$147:$C$152=$B286))
) -
(
SUMIFS(Q$179:Q$189,$C$179:$C$189,$C286,$D$179:$D$189,$D286)*
SUMIFS(Q$193:Q$203,$C$193:$C$203,$C286,$D$193:$D$203,$D286)*
SUMPRODUCT($D$147:$N$152*($D$146:$N$146=$E$206)*($D$145:$N$145=$D286)*($C$147:$C$152=$B286))
)
)</f>
        <v>4.036774204897732</v>
      </c>
      <c r="R286" s="99" cm="1">
        <f t="array" ref="R286">$A286 * $E$108 * (
(
SUMIFS(R$179:R$189,$C$179:$C$189,$C286,$D$179:$D$189,$D286)*
SUMIFS(R$193:R$203,$C$193:$C$203,$C286,$D$193:$D$203,$D286)*
SUMPRODUCT($D$147:$N$152*($D$146:$N$146=$E$207)*($D$145:$N$145=$D286)*($C$147:$C$152=$B286))
) -
(
SUMIFS(R$179:R$189,$C$179:$C$189,$C286,$D$179:$D$189,$D286)*
SUMIFS(R$193:R$203,$C$193:$C$203,$C286,$D$193:$D$203,$D286)*
SUMPRODUCT($D$147:$N$152*($D$146:$N$146=$E$206)*($D$145:$N$145=$D286)*($C$147:$C$152=$B286))
)
)</f>
        <v>4.036774204897732</v>
      </c>
      <c r="S286" s="99" cm="1">
        <f t="array" ref="S286">$A286 * $E$108 * (
(
SUMIFS(S$179:S$189,$C$179:$C$189,$C286,$D$179:$D$189,$D286)*
SUMIFS(S$193:S$203,$C$193:$C$203,$C286,$D$193:$D$203,$D286)*
SUMPRODUCT($D$147:$N$152*($D$146:$N$146=$E$207)*($D$145:$N$145=$D286)*($C$147:$C$152=$B286))
) -
(
SUMIFS(S$179:S$189,$C$179:$C$189,$C286,$D$179:$D$189,$D286)*
SUMIFS(S$193:S$203,$C$193:$C$203,$C286,$D$193:$D$203,$D286)*
SUMPRODUCT($D$147:$N$152*($D$146:$N$146=$E$206)*($D$145:$N$145=$D286)*($C$147:$C$152=$B286))
)
)</f>
        <v>4.036774204897732</v>
      </c>
      <c r="T286" s="99" cm="1">
        <f t="array" ref="T286">$A286 * $E$108 * (
(
SUMIFS(T$179:T$189,$C$179:$C$189,$C286,$D$179:$D$189,$D286)*
SUMIFS(T$193:T$203,$C$193:$C$203,$C286,$D$193:$D$203,$D286)*
SUMPRODUCT($D$147:$N$152*($D$146:$N$146=$E$207)*($D$145:$N$145=$D286)*($C$147:$C$152=$B286))
) -
(
SUMIFS(T$179:T$189,$C$179:$C$189,$C286,$D$179:$D$189,$D286)*
SUMIFS(T$193:T$203,$C$193:$C$203,$C286,$D$193:$D$203,$D286)*
SUMPRODUCT($D$147:$N$152*($D$146:$N$146=$E$206)*($D$145:$N$145=$D286)*($C$147:$C$152=$B286))
)
)</f>
        <v>4.036774204897732</v>
      </c>
      <c r="U286" s="99" cm="1">
        <f t="array" ref="U286">$A286 * $E$108 * (
(
SUMIFS(U$179:U$189,$C$179:$C$189,$C286,$D$179:$D$189,$D286)*
SUMIFS(U$193:U$203,$C$193:$C$203,$C286,$D$193:$D$203,$D286)*
SUMPRODUCT($D$147:$N$152*($D$146:$N$146=$E$207)*($D$145:$N$145=$D286)*($C$147:$C$152=$B286))
) -
(
SUMIFS(U$179:U$189,$C$179:$C$189,$C286,$D$179:$D$189,$D286)*
SUMIFS(U$193:U$203,$C$193:$C$203,$C286,$D$193:$D$203,$D286)*
SUMPRODUCT($D$147:$N$152*($D$146:$N$146=$E$206)*($D$145:$N$145=$D286)*($C$147:$C$152=$B286))
)
)</f>
        <v>4.036774204897732</v>
      </c>
      <c r="V286" s="99" cm="1">
        <f t="array" ref="V286">$A286 * $E$108 * (
(
SUMIFS(V$179:V$189,$C$179:$C$189,$C286,$D$179:$D$189,$D286)*
SUMIFS(V$193:V$203,$C$193:$C$203,$C286,$D$193:$D$203,$D286)*
SUMPRODUCT($D$147:$N$152*($D$146:$N$146=$E$207)*($D$145:$N$145=$D286)*($C$147:$C$152=$B286))
) -
(
SUMIFS(V$179:V$189,$C$179:$C$189,$C286,$D$179:$D$189,$D286)*
SUMIFS(V$193:V$203,$C$193:$C$203,$C286,$D$193:$D$203,$D286)*
SUMPRODUCT($D$147:$N$152*($D$146:$N$146=$E$206)*($D$145:$N$145=$D286)*($C$147:$C$152=$B286))
)
)</f>
        <v>4.036774204897732</v>
      </c>
      <c r="W286" s="99" cm="1">
        <f t="array" ref="W286">$A286 * $E$108 * (
(
SUMIFS(W$179:W$189,$C$179:$C$189,$C286,$D$179:$D$189,$D286)*
SUMIFS(W$193:W$203,$C$193:$C$203,$C286,$D$193:$D$203,$D286)*
SUMPRODUCT($D$147:$N$152*($D$146:$N$146=$E$207)*($D$145:$N$145=$D286)*($C$147:$C$152=$B286))
) -
(
SUMIFS(W$179:W$189,$C$179:$C$189,$C286,$D$179:$D$189,$D286)*
SUMIFS(W$193:W$203,$C$193:$C$203,$C286,$D$193:$D$203,$D286)*
SUMPRODUCT($D$147:$N$152*($D$146:$N$146=$E$206)*($D$145:$N$145=$D286)*($C$147:$C$152=$B286))
)
)</f>
        <v>4.036774204897732</v>
      </c>
      <c r="X286" s="99" cm="1">
        <f t="array" ref="X286">$A286 * $E$108 * (
(
SUMIFS(X$179:X$189,$C$179:$C$189,$C286,$D$179:$D$189,$D286)*
SUMIFS(X$193:X$203,$C$193:$C$203,$C286,$D$193:$D$203,$D286)*
SUMPRODUCT($D$147:$N$152*($D$146:$N$146=$E$207)*($D$145:$N$145=$D286)*($C$147:$C$152=$B286))
) -
(
SUMIFS(X$179:X$189,$C$179:$C$189,$C286,$D$179:$D$189,$D286)*
SUMIFS(X$193:X$203,$C$193:$C$203,$C286,$D$193:$D$203,$D286)*
SUMPRODUCT($D$147:$N$152*($D$146:$N$146=$E$206)*($D$145:$N$145=$D286)*($C$147:$C$152=$B286))
)
)</f>
        <v>4.036774204897732</v>
      </c>
      <c r="Y286" s="99" cm="1">
        <f t="array" ref="Y286">$A286 * $E$108 * (
(
SUMIFS(Y$179:Y$189,$C$179:$C$189,$C286,$D$179:$D$189,$D286)*
SUMIFS(Y$193:Y$203,$C$193:$C$203,$C286,$D$193:$D$203,$D286)*
SUMPRODUCT($D$147:$N$152*($D$146:$N$146=$E$207)*($D$145:$N$145=$D286)*($C$147:$C$152=$B286))
) -
(
SUMIFS(Y$179:Y$189,$C$179:$C$189,$C286,$D$179:$D$189,$D286)*
SUMIFS(Y$193:Y$203,$C$193:$C$203,$C286,$D$193:$D$203,$D286)*
SUMPRODUCT($D$147:$N$152*($D$146:$N$146=$E$206)*($D$145:$N$145=$D286)*($C$147:$C$152=$B286))
)
)</f>
        <v>4.036774204897732</v>
      </c>
      <c r="Z286" s="99" cm="1">
        <f t="array" ref="Z286">$A286 * $E$108 * (
(
SUMIFS(Z$179:Z$189,$C$179:$C$189,$C286,$D$179:$D$189,$D286)*
SUMIFS(Z$193:Z$203,$C$193:$C$203,$C286,$D$193:$D$203,$D286)*
SUMPRODUCT($D$147:$N$152*($D$146:$N$146=$E$207)*($D$145:$N$145=$D286)*($C$147:$C$152=$B286))
) -
(
SUMIFS(Z$179:Z$189,$C$179:$C$189,$C286,$D$179:$D$189,$D286)*
SUMIFS(Z$193:Z$203,$C$193:$C$203,$C286,$D$193:$D$203,$D286)*
SUMPRODUCT($D$147:$N$152*($D$146:$N$146=$E$206)*($D$145:$N$145=$D286)*($C$147:$C$152=$B286))
)
)</f>
        <v>4.036774204897732</v>
      </c>
      <c r="AA286" s="99" cm="1">
        <f t="array" ref="AA286">$A286 * $E$108 * (
(
SUMIFS(AA$179:AA$189,$C$179:$C$189,$C286,$D$179:$D$189,$D286)*
SUMIFS(AA$193:AA$203,$C$193:$C$203,$C286,$D$193:$D$203,$D286)*
SUMPRODUCT($D$147:$N$152*($D$146:$N$146=$E$207)*($D$145:$N$145=$D286)*($C$147:$C$152=$B286))
) -
(
SUMIFS(AA$179:AA$189,$C$179:$C$189,$C286,$D$179:$D$189,$D286)*
SUMIFS(AA$193:AA$203,$C$193:$C$203,$C286,$D$193:$D$203,$D286)*
SUMPRODUCT($D$147:$N$152*($D$146:$N$146=$E$206)*($D$145:$N$145=$D286)*($C$147:$C$152=$B286))
)
)</f>
        <v>4.036774204897732</v>
      </c>
      <c r="AB286" s="99" cm="1">
        <f t="array" ref="AB286">$A286 * $E$108 * (
(
SUMIFS(AB$179:AB$189,$C$179:$C$189,$C286,$D$179:$D$189,$D286)*
SUMIFS(AB$193:AB$203,$C$193:$C$203,$C286,$D$193:$D$203,$D286)*
SUMPRODUCT($D$147:$N$152*($D$146:$N$146=$E$207)*($D$145:$N$145=$D286)*($C$147:$C$152=$B286))
) -
(
SUMIFS(AB$179:AB$189,$C$179:$C$189,$C286,$D$179:$D$189,$D286)*
SUMIFS(AB$193:AB$203,$C$193:$C$203,$C286,$D$193:$D$203,$D286)*
SUMPRODUCT($D$147:$N$152*($D$146:$N$146=$E$206)*($D$145:$N$145=$D286)*($C$147:$C$152=$B286))
)
)</f>
        <v>4.036774204897732</v>
      </c>
      <c r="AC286" s="99" cm="1">
        <f t="array" ref="AC286">$A286 * $E$108 * (
(
SUMIFS(AC$179:AC$189,$C$179:$C$189,$C286,$D$179:$D$189,$D286)*
SUMIFS(AC$193:AC$203,$C$193:$C$203,$C286,$D$193:$D$203,$D286)*
SUMPRODUCT($D$147:$N$152*($D$146:$N$146=$E$207)*($D$145:$N$145=$D286)*($C$147:$C$152=$B286))
) -
(
SUMIFS(AC$179:AC$189,$C$179:$C$189,$C286,$D$179:$D$189,$D286)*
SUMIFS(AC$193:AC$203,$C$193:$C$203,$C286,$D$193:$D$203,$D286)*
SUMPRODUCT($D$147:$N$152*($D$146:$N$146=$E$206)*($D$145:$N$145=$D286)*($C$147:$C$152=$B286))
)
)</f>
        <v>4.036774204897732</v>
      </c>
      <c r="AD286" s="99" cm="1">
        <f t="array" ref="AD286">$A286 * $E$108 * (
(
SUMIFS(AD$179:AD$189,$C$179:$C$189,$C286,$D$179:$D$189,$D286)*
SUMIFS(AD$193:AD$203,$C$193:$C$203,$C286,$D$193:$D$203,$D286)*
SUMPRODUCT($D$147:$N$152*($D$146:$N$146=$E$207)*($D$145:$N$145=$D286)*($C$147:$C$152=$B286))
) -
(
SUMIFS(AD$179:AD$189,$C$179:$C$189,$C286,$D$179:$D$189,$D286)*
SUMIFS(AD$193:AD$203,$C$193:$C$203,$C286,$D$193:$D$203,$D286)*
SUMPRODUCT($D$147:$N$152*($D$146:$N$146=$E$206)*($D$145:$N$145=$D286)*($C$147:$C$152=$B286))
)
)</f>
        <v>4.036774204897732</v>
      </c>
    </row>
    <row r="287" spans="1:30" x14ac:dyDescent="0.2">
      <c r="A287" s="15">
        <f>1</f>
        <v>1</v>
      </c>
      <c r="B287" s="6" t="s">
        <v>50</v>
      </c>
      <c r="C287" s="6" t="s">
        <v>37</v>
      </c>
      <c r="D287" s="6" t="s">
        <v>123</v>
      </c>
      <c r="E287" s="99" cm="1">
        <f t="array" ref="E287">$A287 * $E$108 * (
(
SUMIFS(E$179:E$189,$C$179:$C$189,$C287,$D$179:$D$189,$D287)*
SUMIFS(E$193:E$203,$C$193:$C$203,$C287,$D$193:$D$203,$D287)*
SUMPRODUCT($D$147:$N$152*($D$146:$N$146=$E$207)*($D$145:$N$145=$D287)*($C$147:$C$152=$B287))
) -
(
SUMIFS(E$179:E$189,$C$179:$C$189,$C287,$D$179:$D$189,$D287)*
SUMIFS(E$193:E$203,$C$193:$C$203,$C287,$D$193:$D$203,$D287)*
SUMPRODUCT($D$147:$N$152*($D$146:$N$146=$E$206)*($D$145:$N$145=$D287)*($C$147:$C$152=$B287))
)
)</f>
        <v>0</v>
      </c>
      <c r="F287" s="99" cm="1">
        <f t="array" ref="F287">$A287 * $E$108 * (
(
SUMIFS(F$179:F$189,$C$179:$C$189,$C287,$D$179:$D$189,$D287)*
SUMIFS(F$193:F$203,$C$193:$C$203,$C287,$D$193:$D$203,$D287)*
SUMPRODUCT($D$147:$N$152*($D$146:$N$146=$E$207)*($D$145:$N$145=$D287)*($C$147:$C$152=$B287))
) -
(
SUMIFS(F$179:F$189,$C$179:$C$189,$C287,$D$179:$D$189,$D287)*
SUMIFS(F$193:F$203,$C$193:$C$203,$C287,$D$193:$D$203,$D287)*
SUMPRODUCT($D$147:$N$152*($D$146:$N$146=$E$206)*($D$145:$N$145=$D287)*($C$147:$C$152=$B287))
)
)</f>
        <v>0</v>
      </c>
      <c r="G287" s="99" cm="1">
        <f t="array" ref="G287">$A287 * $E$108 * (
(
SUMIFS(G$179:G$189,$C$179:$C$189,$C287,$D$179:$D$189,$D287)*
SUMIFS(G$193:G$203,$C$193:$C$203,$C287,$D$193:$D$203,$D287)*
SUMPRODUCT($D$147:$N$152*($D$146:$N$146=$E$207)*($D$145:$N$145=$D287)*($C$147:$C$152=$B287))
) -
(
SUMIFS(G$179:G$189,$C$179:$C$189,$C287,$D$179:$D$189,$D287)*
SUMIFS(G$193:G$203,$C$193:$C$203,$C287,$D$193:$D$203,$D287)*
SUMPRODUCT($D$147:$N$152*($D$146:$N$146=$E$206)*($D$145:$N$145=$D287)*($C$147:$C$152=$B287))
)
)</f>
        <v>3.6339657802265597</v>
      </c>
      <c r="H287" s="99" cm="1">
        <f t="array" ref="H287">$A287 * $E$108 * (
(
SUMIFS(H$179:H$189,$C$179:$C$189,$C287,$D$179:$D$189,$D287)*
SUMIFS(H$193:H$203,$C$193:$C$203,$C287,$D$193:$D$203,$D287)*
SUMPRODUCT($D$147:$N$152*($D$146:$N$146=$E$207)*($D$145:$N$145=$D287)*($C$147:$C$152=$B287))
) -
(
SUMIFS(H$179:H$189,$C$179:$C$189,$C287,$D$179:$D$189,$D287)*
SUMIFS(H$193:H$203,$C$193:$C$203,$C287,$D$193:$D$203,$D287)*
SUMPRODUCT($D$147:$N$152*($D$146:$N$146=$E$206)*($D$145:$N$145=$D287)*($C$147:$C$152=$B287))
)
)</f>
        <v>7.2679315604531194</v>
      </c>
      <c r="I287" s="99" cm="1">
        <f t="array" ref="I287">$A287 * $E$108 * (
(
SUMIFS(I$179:I$189,$C$179:$C$189,$C287,$D$179:$D$189,$D287)*
SUMIFS(I$193:I$203,$C$193:$C$203,$C287,$D$193:$D$203,$D287)*
SUMPRODUCT($D$147:$N$152*($D$146:$N$146=$E$207)*($D$145:$N$145=$D287)*($C$147:$C$152=$B287))
) -
(
SUMIFS(I$179:I$189,$C$179:$C$189,$C287,$D$179:$D$189,$D287)*
SUMIFS(I$193:I$203,$C$193:$C$203,$C287,$D$193:$D$203,$D287)*
SUMPRODUCT($D$147:$N$152*($D$146:$N$146=$E$206)*($D$145:$N$145=$D287)*($C$147:$C$152=$B287))
)
)</f>
        <v>10.90189734067968</v>
      </c>
      <c r="J287" s="99" cm="1">
        <f t="array" ref="J287">$A287 * $E$108 * (
(
SUMIFS(J$179:J$189,$C$179:$C$189,$C287,$D$179:$D$189,$D287)*
SUMIFS(J$193:J$203,$C$193:$C$203,$C287,$D$193:$D$203,$D287)*
SUMPRODUCT($D$147:$N$152*($D$146:$N$146=$E$207)*($D$145:$N$145=$D287)*($C$147:$C$152=$B287))
) -
(
SUMIFS(J$179:J$189,$C$179:$C$189,$C287,$D$179:$D$189,$D287)*
SUMIFS(J$193:J$203,$C$193:$C$203,$C287,$D$193:$D$203,$D287)*
SUMPRODUCT($D$147:$N$152*($D$146:$N$146=$E$206)*($D$145:$N$145=$D287)*($C$147:$C$152=$B287))
)
)</f>
        <v>14.535863120906239</v>
      </c>
      <c r="K287" s="99" cm="1">
        <f t="array" ref="K287">$A287 * $E$108 * (
(
SUMIFS(K$179:K$189,$C$179:$C$189,$C287,$D$179:$D$189,$D287)*
SUMIFS(K$193:K$203,$C$193:$C$203,$C287,$D$193:$D$203,$D287)*
SUMPRODUCT($D$147:$N$152*($D$146:$N$146=$E$207)*($D$145:$N$145=$D287)*($C$147:$C$152=$B287))
) -
(
SUMIFS(K$179:K$189,$C$179:$C$189,$C287,$D$179:$D$189,$D287)*
SUMIFS(K$193:K$203,$C$193:$C$203,$C287,$D$193:$D$203,$D287)*
SUMPRODUCT($D$147:$N$152*($D$146:$N$146=$E$206)*($D$145:$N$145=$D287)*($C$147:$C$152=$B287))
)
)</f>
        <v>18.169828901132796</v>
      </c>
      <c r="L287" s="99" cm="1">
        <f t="array" ref="L287">$A287 * $E$108 * (
(
SUMIFS(L$179:L$189,$C$179:$C$189,$C287,$D$179:$D$189,$D287)*
SUMIFS(L$193:L$203,$C$193:$C$203,$C287,$D$193:$D$203,$D287)*
SUMPRODUCT($D$147:$N$152*($D$146:$N$146=$E$207)*($D$145:$N$145=$D287)*($C$147:$C$152=$B287))
) -
(
SUMIFS(L$179:L$189,$C$179:$C$189,$C287,$D$179:$D$189,$D287)*
SUMIFS(L$193:L$203,$C$193:$C$203,$C287,$D$193:$D$203,$D287)*
SUMPRODUCT($D$147:$N$152*($D$146:$N$146=$E$206)*($D$145:$N$145=$D287)*($C$147:$C$152=$B287))
)
)</f>
        <v>18.169828901132796</v>
      </c>
      <c r="M287" s="99" cm="1">
        <f t="array" ref="M287">$A287 * $E$108 * (
(
SUMIFS(M$179:M$189,$C$179:$C$189,$C287,$D$179:$D$189,$D287)*
SUMIFS(M$193:M$203,$C$193:$C$203,$C287,$D$193:$D$203,$D287)*
SUMPRODUCT($D$147:$N$152*($D$146:$N$146=$E$207)*($D$145:$N$145=$D287)*($C$147:$C$152=$B287))
) -
(
SUMIFS(M$179:M$189,$C$179:$C$189,$C287,$D$179:$D$189,$D287)*
SUMIFS(M$193:M$203,$C$193:$C$203,$C287,$D$193:$D$203,$D287)*
SUMPRODUCT($D$147:$N$152*($D$146:$N$146=$E$206)*($D$145:$N$145=$D287)*($C$147:$C$152=$B287))
)
)</f>
        <v>18.169828901132796</v>
      </c>
      <c r="N287" s="99" cm="1">
        <f t="array" ref="N287">$A287 * $E$108 * (
(
SUMIFS(N$179:N$189,$C$179:$C$189,$C287,$D$179:$D$189,$D287)*
SUMIFS(N$193:N$203,$C$193:$C$203,$C287,$D$193:$D$203,$D287)*
SUMPRODUCT($D$147:$N$152*($D$146:$N$146=$E$207)*($D$145:$N$145=$D287)*($C$147:$C$152=$B287))
) -
(
SUMIFS(N$179:N$189,$C$179:$C$189,$C287,$D$179:$D$189,$D287)*
SUMIFS(N$193:N$203,$C$193:$C$203,$C287,$D$193:$D$203,$D287)*
SUMPRODUCT($D$147:$N$152*($D$146:$N$146=$E$206)*($D$145:$N$145=$D287)*($C$147:$C$152=$B287))
)
)</f>
        <v>18.169828901132796</v>
      </c>
      <c r="O287" s="99" cm="1">
        <f t="array" ref="O287">$A287 * $E$108 * (
(
SUMIFS(O$179:O$189,$C$179:$C$189,$C287,$D$179:$D$189,$D287)*
SUMIFS(O$193:O$203,$C$193:$C$203,$C287,$D$193:$D$203,$D287)*
SUMPRODUCT($D$147:$N$152*($D$146:$N$146=$E$207)*($D$145:$N$145=$D287)*($C$147:$C$152=$B287))
) -
(
SUMIFS(O$179:O$189,$C$179:$C$189,$C287,$D$179:$D$189,$D287)*
SUMIFS(O$193:O$203,$C$193:$C$203,$C287,$D$193:$D$203,$D287)*
SUMPRODUCT($D$147:$N$152*($D$146:$N$146=$E$206)*($D$145:$N$145=$D287)*($C$147:$C$152=$B287))
)
)</f>
        <v>18.169828901132796</v>
      </c>
      <c r="P287" s="99" cm="1">
        <f t="array" ref="P287">$A287 * $E$108 * (
(
SUMIFS(P$179:P$189,$C$179:$C$189,$C287,$D$179:$D$189,$D287)*
SUMIFS(P$193:P$203,$C$193:$C$203,$C287,$D$193:$D$203,$D287)*
SUMPRODUCT($D$147:$N$152*($D$146:$N$146=$E$207)*($D$145:$N$145=$D287)*($C$147:$C$152=$B287))
) -
(
SUMIFS(P$179:P$189,$C$179:$C$189,$C287,$D$179:$D$189,$D287)*
SUMIFS(P$193:P$203,$C$193:$C$203,$C287,$D$193:$D$203,$D287)*
SUMPRODUCT($D$147:$N$152*($D$146:$N$146=$E$206)*($D$145:$N$145=$D287)*($C$147:$C$152=$B287))
)
)</f>
        <v>18.169828901132796</v>
      </c>
      <c r="Q287" s="99" cm="1">
        <f t="array" ref="Q287">$A287 * $E$108 * (
(
SUMIFS(Q$179:Q$189,$C$179:$C$189,$C287,$D$179:$D$189,$D287)*
SUMIFS(Q$193:Q$203,$C$193:$C$203,$C287,$D$193:$D$203,$D287)*
SUMPRODUCT($D$147:$N$152*($D$146:$N$146=$E$207)*($D$145:$N$145=$D287)*($C$147:$C$152=$B287))
) -
(
SUMIFS(Q$179:Q$189,$C$179:$C$189,$C287,$D$179:$D$189,$D287)*
SUMIFS(Q$193:Q$203,$C$193:$C$203,$C287,$D$193:$D$203,$D287)*
SUMPRODUCT($D$147:$N$152*($D$146:$N$146=$E$206)*($D$145:$N$145=$D287)*($C$147:$C$152=$B287))
)
)</f>
        <v>18.169828901132796</v>
      </c>
      <c r="R287" s="99" cm="1">
        <f t="array" ref="R287">$A287 * $E$108 * (
(
SUMIFS(R$179:R$189,$C$179:$C$189,$C287,$D$179:$D$189,$D287)*
SUMIFS(R$193:R$203,$C$193:$C$203,$C287,$D$193:$D$203,$D287)*
SUMPRODUCT($D$147:$N$152*($D$146:$N$146=$E$207)*($D$145:$N$145=$D287)*($C$147:$C$152=$B287))
) -
(
SUMIFS(R$179:R$189,$C$179:$C$189,$C287,$D$179:$D$189,$D287)*
SUMIFS(R$193:R$203,$C$193:$C$203,$C287,$D$193:$D$203,$D287)*
SUMPRODUCT($D$147:$N$152*($D$146:$N$146=$E$206)*($D$145:$N$145=$D287)*($C$147:$C$152=$B287))
)
)</f>
        <v>18.169828901132796</v>
      </c>
      <c r="S287" s="99" cm="1">
        <f t="array" ref="S287">$A287 * $E$108 * (
(
SUMIFS(S$179:S$189,$C$179:$C$189,$C287,$D$179:$D$189,$D287)*
SUMIFS(S$193:S$203,$C$193:$C$203,$C287,$D$193:$D$203,$D287)*
SUMPRODUCT($D$147:$N$152*($D$146:$N$146=$E$207)*($D$145:$N$145=$D287)*($C$147:$C$152=$B287))
) -
(
SUMIFS(S$179:S$189,$C$179:$C$189,$C287,$D$179:$D$189,$D287)*
SUMIFS(S$193:S$203,$C$193:$C$203,$C287,$D$193:$D$203,$D287)*
SUMPRODUCT($D$147:$N$152*($D$146:$N$146=$E$206)*($D$145:$N$145=$D287)*($C$147:$C$152=$B287))
)
)</f>
        <v>18.169828901132796</v>
      </c>
      <c r="T287" s="99" cm="1">
        <f t="array" ref="T287">$A287 * $E$108 * (
(
SUMIFS(T$179:T$189,$C$179:$C$189,$C287,$D$179:$D$189,$D287)*
SUMIFS(T$193:T$203,$C$193:$C$203,$C287,$D$193:$D$203,$D287)*
SUMPRODUCT($D$147:$N$152*($D$146:$N$146=$E$207)*($D$145:$N$145=$D287)*($C$147:$C$152=$B287))
) -
(
SUMIFS(T$179:T$189,$C$179:$C$189,$C287,$D$179:$D$189,$D287)*
SUMIFS(T$193:T$203,$C$193:$C$203,$C287,$D$193:$D$203,$D287)*
SUMPRODUCT($D$147:$N$152*($D$146:$N$146=$E$206)*($D$145:$N$145=$D287)*($C$147:$C$152=$B287))
)
)</f>
        <v>18.169828901132796</v>
      </c>
      <c r="U287" s="99" cm="1">
        <f t="array" ref="U287">$A287 * $E$108 * (
(
SUMIFS(U$179:U$189,$C$179:$C$189,$C287,$D$179:$D$189,$D287)*
SUMIFS(U$193:U$203,$C$193:$C$203,$C287,$D$193:$D$203,$D287)*
SUMPRODUCT($D$147:$N$152*($D$146:$N$146=$E$207)*($D$145:$N$145=$D287)*($C$147:$C$152=$B287))
) -
(
SUMIFS(U$179:U$189,$C$179:$C$189,$C287,$D$179:$D$189,$D287)*
SUMIFS(U$193:U$203,$C$193:$C$203,$C287,$D$193:$D$203,$D287)*
SUMPRODUCT($D$147:$N$152*($D$146:$N$146=$E$206)*($D$145:$N$145=$D287)*($C$147:$C$152=$B287))
)
)</f>
        <v>18.169828901132796</v>
      </c>
      <c r="V287" s="99" cm="1">
        <f t="array" ref="V287">$A287 * $E$108 * (
(
SUMIFS(V$179:V$189,$C$179:$C$189,$C287,$D$179:$D$189,$D287)*
SUMIFS(V$193:V$203,$C$193:$C$203,$C287,$D$193:$D$203,$D287)*
SUMPRODUCT($D$147:$N$152*($D$146:$N$146=$E$207)*($D$145:$N$145=$D287)*($C$147:$C$152=$B287))
) -
(
SUMIFS(V$179:V$189,$C$179:$C$189,$C287,$D$179:$D$189,$D287)*
SUMIFS(V$193:V$203,$C$193:$C$203,$C287,$D$193:$D$203,$D287)*
SUMPRODUCT($D$147:$N$152*($D$146:$N$146=$E$206)*($D$145:$N$145=$D287)*($C$147:$C$152=$B287))
)
)</f>
        <v>18.169828901132796</v>
      </c>
      <c r="W287" s="99" cm="1">
        <f t="array" ref="W287">$A287 * $E$108 * (
(
SUMIFS(W$179:W$189,$C$179:$C$189,$C287,$D$179:$D$189,$D287)*
SUMIFS(W$193:W$203,$C$193:$C$203,$C287,$D$193:$D$203,$D287)*
SUMPRODUCT($D$147:$N$152*($D$146:$N$146=$E$207)*($D$145:$N$145=$D287)*($C$147:$C$152=$B287))
) -
(
SUMIFS(W$179:W$189,$C$179:$C$189,$C287,$D$179:$D$189,$D287)*
SUMIFS(W$193:W$203,$C$193:$C$203,$C287,$D$193:$D$203,$D287)*
SUMPRODUCT($D$147:$N$152*($D$146:$N$146=$E$206)*($D$145:$N$145=$D287)*($C$147:$C$152=$B287))
)
)</f>
        <v>18.169828901132796</v>
      </c>
      <c r="X287" s="99" cm="1">
        <f t="array" ref="X287">$A287 * $E$108 * (
(
SUMIFS(X$179:X$189,$C$179:$C$189,$C287,$D$179:$D$189,$D287)*
SUMIFS(X$193:X$203,$C$193:$C$203,$C287,$D$193:$D$203,$D287)*
SUMPRODUCT($D$147:$N$152*($D$146:$N$146=$E$207)*($D$145:$N$145=$D287)*($C$147:$C$152=$B287))
) -
(
SUMIFS(X$179:X$189,$C$179:$C$189,$C287,$D$179:$D$189,$D287)*
SUMIFS(X$193:X$203,$C$193:$C$203,$C287,$D$193:$D$203,$D287)*
SUMPRODUCT($D$147:$N$152*($D$146:$N$146=$E$206)*($D$145:$N$145=$D287)*($C$147:$C$152=$B287))
)
)</f>
        <v>18.169828901132796</v>
      </c>
      <c r="Y287" s="99" cm="1">
        <f t="array" ref="Y287">$A287 * $E$108 * (
(
SUMIFS(Y$179:Y$189,$C$179:$C$189,$C287,$D$179:$D$189,$D287)*
SUMIFS(Y$193:Y$203,$C$193:$C$203,$C287,$D$193:$D$203,$D287)*
SUMPRODUCT($D$147:$N$152*($D$146:$N$146=$E$207)*($D$145:$N$145=$D287)*($C$147:$C$152=$B287))
) -
(
SUMIFS(Y$179:Y$189,$C$179:$C$189,$C287,$D$179:$D$189,$D287)*
SUMIFS(Y$193:Y$203,$C$193:$C$203,$C287,$D$193:$D$203,$D287)*
SUMPRODUCT($D$147:$N$152*($D$146:$N$146=$E$206)*($D$145:$N$145=$D287)*($C$147:$C$152=$B287))
)
)</f>
        <v>18.169828901132796</v>
      </c>
      <c r="Z287" s="99" cm="1">
        <f t="array" ref="Z287">$A287 * $E$108 * (
(
SUMIFS(Z$179:Z$189,$C$179:$C$189,$C287,$D$179:$D$189,$D287)*
SUMIFS(Z$193:Z$203,$C$193:$C$203,$C287,$D$193:$D$203,$D287)*
SUMPRODUCT($D$147:$N$152*($D$146:$N$146=$E$207)*($D$145:$N$145=$D287)*($C$147:$C$152=$B287))
) -
(
SUMIFS(Z$179:Z$189,$C$179:$C$189,$C287,$D$179:$D$189,$D287)*
SUMIFS(Z$193:Z$203,$C$193:$C$203,$C287,$D$193:$D$203,$D287)*
SUMPRODUCT($D$147:$N$152*($D$146:$N$146=$E$206)*($D$145:$N$145=$D287)*($C$147:$C$152=$B287))
)
)</f>
        <v>18.169828901132796</v>
      </c>
      <c r="AA287" s="99" cm="1">
        <f t="array" ref="AA287">$A287 * $E$108 * (
(
SUMIFS(AA$179:AA$189,$C$179:$C$189,$C287,$D$179:$D$189,$D287)*
SUMIFS(AA$193:AA$203,$C$193:$C$203,$C287,$D$193:$D$203,$D287)*
SUMPRODUCT($D$147:$N$152*($D$146:$N$146=$E$207)*($D$145:$N$145=$D287)*($C$147:$C$152=$B287))
) -
(
SUMIFS(AA$179:AA$189,$C$179:$C$189,$C287,$D$179:$D$189,$D287)*
SUMIFS(AA$193:AA$203,$C$193:$C$203,$C287,$D$193:$D$203,$D287)*
SUMPRODUCT($D$147:$N$152*($D$146:$N$146=$E$206)*($D$145:$N$145=$D287)*($C$147:$C$152=$B287))
)
)</f>
        <v>18.169828901132796</v>
      </c>
      <c r="AB287" s="99" cm="1">
        <f t="array" ref="AB287">$A287 * $E$108 * (
(
SUMIFS(AB$179:AB$189,$C$179:$C$189,$C287,$D$179:$D$189,$D287)*
SUMIFS(AB$193:AB$203,$C$193:$C$203,$C287,$D$193:$D$203,$D287)*
SUMPRODUCT($D$147:$N$152*($D$146:$N$146=$E$207)*($D$145:$N$145=$D287)*($C$147:$C$152=$B287))
) -
(
SUMIFS(AB$179:AB$189,$C$179:$C$189,$C287,$D$179:$D$189,$D287)*
SUMIFS(AB$193:AB$203,$C$193:$C$203,$C287,$D$193:$D$203,$D287)*
SUMPRODUCT($D$147:$N$152*($D$146:$N$146=$E$206)*($D$145:$N$145=$D287)*($C$147:$C$152=$B287))
)
)</f>
        <v>18.169828901132796</v>
      </c>
      <c r="AC287" s="99" cm="1">
        <f t="array" ref="AC287">$A287 * $E$108 * (
(
SUMIFS(AC$179:AC$189,$C$179:$C$189,$C287,$D$179:$D$189,$D287)*
SUMIFS(AC$193:AC$203,$C$193:$C$203,$C287,$D$193:$D$203,$D287)*
SUMPRODUCT($D$147:$N$152*($D$146:$N$146=$E$207)*($D$145:$N$145=$D287)*($C$147:$C$152=$B287))
) -
(
SUMIFS(AC$179:AC$189,$C$179:$C$189,$C287,$D$179:$D$189,$D287)*
SUMIFS(AC$193:AC$203,$C$193:$C$203,$C287,$D$193:$D$203,$D287)*
SUMPRODUCT($D$147:$N$152*($D$146:$N$146=$E$206)*($D$145:$N$145=$D287)*($C$147:$C$152=$B287))
)
)</f>
        <v>18.169828901132796</v>
      </c>
      <c r="AD287" s="99" cm="1">
        <f t="array" ref="AD287">$A287 * $E$108 * (
(
SUMIFS(AD$179:AD$189,$C$179:$C$189,$C287,$D$179:$D$189,$D287)*
SUMIFS(AD$193:AD$203,$C$193:$C$203,$C287,$D$193:$D$203,$D287)*
SUMPRODUCT($D$147:$N$152*($D$146:$N$146=$E$207)*($D$145:$N$145=$D287)*($C$147:$C$152=$B287))
) -
(
SUMIFS(AD$179:AD$189,$C$179:$C$189,$C287,$D$179:$D$189,$D287)*
SUMIFS(AD$193:AD$203,$C$193:$C$203,$C287,$D$193:$D$203,$D287)*
SUMPRODUCT($D$147:$N$152*($D$146:$N$146=$E$206)*($D$145:$N$145=$D287)*($C$147:$C$152=$B287))
)
)</f>
        <v>18.169828901132796</v>
      </c>
    </row>
    <row r="288" spans="1:30" x14ac:dyDescent="0.2">
      <c r="A288" s="15">
        <f>1</f>
        <v>1</v>
      </c>
      <c r="B288" s="6" t="s">
        <v>51</v>
      </c>
      <c r="C288" s="6" t="s">
        <v>37</v>
      </c>
      <c r="D288" s="6" t="s">
        <v>123</v>
      </c>
      <c r="E288" s="99" cm="1">
        <f t="array" ref="E288">$A288 * $E$108 * (
(
SUMIFS(E$179:E$189,$C$179:$C$189,$C288,$D$179:$D$189,$D288)*
SUMIFS(E$193:E$203,$C$193:$C$203,$C288,$D$193:$D$203,$D288)*
SUMPRODUCT($D$147:$N$152*($D$146:$N$146=$E$207)*($D$145:$N$145=$D288)*($C$147:$C$152=$B288))
) -
(
SUMIFS(E$179:E$189,$C$179:$C$189,$C288,$D$179:$D$189,$D288)*
SUMIFS(E$193:E$203,$C$193:$C$203,$C288,$D$193:$D$203,$D288)*
SUMPRODUCT($D$147:$N$152*($D$146:$N$146=$E$206)*($D$145:$N$145=$D288)*($C$147:$C$152=$B288))
)
)</f>
        <v>0</v>
      </c>
      <c r="F288" s="99" cm="1">
        <f t="array" ref="F288">$A288 * $E$108 * (
(
SUMIFS(F$179:F$189,$C$179:$C$189,$C288,$D$179:$D$189,$D288)*
SUMIFS(F$193:F$203,$C$193:$C$203,$C288,$D$193:$D$203,$D288)*
SUMPRODUCT($D$147:$N$152*($D$146:$N$146=$E$207)*($D$145:$N$145=$D288)*($C$147:$C$152=$B288))
) -
(
SUMIFS(F$179:F$189,$C$179:$C$189,$C288,$D$179:$D$189,$D288)*
SUMIFS(F$193:F$203,$C$193:$C$203,$C288,$D$193:$D$203,$D288)*
SUMPRODUCT($D$147:$N$152*($D$146:$N$146=$E$206)*($D$145:$N$145=$D288)*($C$147:$C$152=$B288))
)
)</f>
        <v>0</v>
      </c>
      <c r="G288" s="99" cm="1">
        <f t="array" ref="G288">$A288 * $E$108 * (
(
SUMIFS(G$179:G$189,$C$179:$C$189,$C288,$D$179:$D$189,$D288)*
SUMIFS(G$193:G$203,$C$193:$C$203,$C288,$D$193:$D$203,$D288)*
SUMPRODUCT($D$147:$N$152*($D$146:$N$146=$E$207)*($D$145:$N$145=$D288)*($C$147:$C$152=$B288))
) -
(
SUMIFS(G$179:G$189,$C$179:$C$189,$C288,$D$179:$D$189,$D288)*
SUMIFS(G$193:G$203,$C$193:$C$203,$C288,$D$193:$D$203,$D288)*
SUMPRODUCT($D$147:$N$152*($D$146:$N$146=$E$206)*($D$145:$N$145=$D288)*($C$147:$C$152=$B288))
)
)</f>
        <v>0.49470542190891209</v>
      </c>
      <c r="H288" s="99" cm="1">
        <f t="array" ref="H288">$A288 * $E$108 * (
(
SUMIFS(H$179:H$189,$C$179:$C$189,$C288,$D$179:$D$189,$D288)*
SUMIFS(H$193:H$203,$C$193:$C$203,$C288,$D$193:$D$203,$D288)*
SUMPRODUCT($D$147:$N$152*($D$146:$N$146=$E$207)*($D$145:$N$145=$D288)*($C$147:$C$152=$B288))
) -
(
SUMIFS(H$179:H$189,$C$179:$C$189,$C288,$D$179:$D$189,$D288)*
SUMIFS(H$193:H$203,$C$193:$C$203,$C288,$D$193:$D$203,$D288)*
SUMPRODUCT($D$147:$N$152*($D$146:$N$146=$E$206)*($D$145:$N$145=$D288)*($C$147:$C$152=$B288))
)
)</f>
        <v>0.98941084381782418</v>
      </c>
      <c r="I288" s="99" cm="1">
        <f t="array" ref="I288">$A288 * $E$108 * (
(
SUMIFS(I$179:I$189,$C$179:$C$189,$C288,$D$179:$D$189,$D288)*
SUMIFS(I$193:I$203,$C$193:$C$203,$C288,$D$193:$D$203,$D288)*
SUMPRODUCT($D$147:$N$152*($D$146:$N$146=$E$207)*($D$145:$N$145=$D288)*($C$147:$C$152=$B288))
) -
(
SUMIFS(I$179:I$189,$C$179:$C$189,$C288,$D$179:$D$189,$D288)*
SUMIFS(I$193:I$203,$C$193:$C$203,$C288,$D$193:$D$203,$D288)*
SUMPRODUCT($D$147:$N$152*($D$146:$N$146=$E$206)*($D$145:$N$145=$D288)*($C$147:$C$152=$B288))
)
)</f>
        <v>1.4841162657267366</v>
      </c>
      <c r="J288" s="99" cm="1">
        <f t="array" ref="J288">$A288 * $E$108 * (
(
SUMIFS(J$179:J$189,$C$179:$C$189,$C288,$D$179:$D$189,$D288)*
SUMIFS(J$193:J$203,$C$193:$C$203,$C288,$D$193:$D$203,$D288)*
SUMPRODUCT($D$147:$N$152*($D$146:$N$146=$E$207)*($D$145:$N$145=$D288)*($C$147:$C$152=$B288))
) -
(
SUMIFS(J$179:J$189,$C$179:$C$189,$C288,$D$179:$D$189,$D288)*
SUMIFS(J$193:J$203,$C$193:$C$203,$C288,$D$193:$D$203,$D288)*
SUMPRODUCT($D$147:$N$152*($D$146:$N$146=$E$206)*($D$145:$N$145=$D288)*($C$147:$C$152=$B288))
)
)</f>
        <v>1.9788216876356484</v>
      </c>
      <c r="K288" s="99" cm="1">
        <f t="array" ref="K288">$A288 * $E$108 * (
(
SUMIFS(K$179:K$189,$C$179:$C$189,$C288,$D$179:$D$189,$D288)*
SUMIFS(K$193:K$203,$C$193:$C$203,$C288,$D$193:$D$203,$D288)*
SUMPRODUCT($D$147:$N$152*($D$146:$N$146=$E$207)*($D$145:$N$145=$D288)*($C$147:$C$152=$B288))
) -
(
SUMIFS(K$179:K$189,$C$179:$C$189,$C288,$D$179:$D$189,$D288)*
SUMIFS(K$193:K$203,$C$193:$C$203,$C288,$D$193:$D$203,$D288)*
SUMPRODUCT($D$147:$N$152*($D$146:$N$146=$E$206)*($D$145:$N$145=$D288)*($C$147:$C$152=$B288))
)
)</f>
        <v>2.4735271095445603</v>
      </c>
      <c r="L288" s="99" cm="1">
        <f t="array" ref="L288">$A288 * $E$108 * (
(
SUMIFS(L$179:L$189,$C$179:$C$189,$C288,$D$179:$D$189,$D288)*
SUMIFS(L$193:L$203,$C$193:$C$203,$C288,$D$193:$D$203,$D288)*
SUMPRODUCT($D$147:$N$152*($D$146:$N$146=$E$207)*($D$145:$N$145=$D288)*($C$147:$C$152=$B288))
) -
(
SUMIFS(L$179:L$189,$C$179:$C$189,$C288,$D$179:$D$189,$D288)*
SUMIFS(L$193:L$203,$C$193:$C$203,$C288,$D$193:$D$203,$D288)*
SUMPRODUCT($D$147:$N$152*($D$146:$N$146=$E$206)*($D$145:$N$145=$D288)*($C$147:$C$152=$B288))
)
)</f>
        <v>2.4735271095445603</v>
      </c>
      <c r="M288" s="99" cm="1">
        <f t="array" ref="M288">$A288 * $E$108 * (
(
SUMIFS(M$179:M$189,$C$179:$C$189,$C288,$D$179:$D$189,$D288)*
SUMIFS(M$193:M$203,$C$193:$C$203,$C288,$D$193:$D$203,$D288)*
SUMPRODUCT($D$147:$N$152*($D$146:$N$146=$E$207)*($D$145:$N$145=$D288)*($C$147:$C$152=$B288))
) -
(
SUMIFS(M$179:M$189,$C$179:$C$189,$C288,$D$179:$D$189,$D288)*
SUMIFS(M$193:M$203,$C$193:$C$203,$C288,$D$193:$D$203,$D288)*
SUMPRODUCT($D$147:$N$152*($D$146:$N$146=$E$206)*($D$145:$N$145=$D288)*($C$147:$C$152=$B288))
)
)</f>
        <v>2.4735271095445603</v>
      </c>
      <c r="N288" s="99" cm="1">
        <f t="array" ref="N288">$A288 * $E$108 * (
(
SUMIFS(N$179:N$189,$C$179:$C$189,$C288,$D$179:$D$189,$D288)*
SUMIFS(N$193:N$203,$C$193:$C$203,$C288,$D$193:$D$203,$D288)*
SUMPRODUCT($D$147:$N$152*($D$146:$N$146=$E$207)*($D$145:$N$145=$D288)*($C$147:$C$152=$B288))
) -
(
SUMIFS(N$179:N$189,$C$179:$C$189,$C288,$D$179:$D$189,$D288)*
SUMIFS(N$193:N$203,$C$193:$C$203,$C288,$D$193:$D$203,$D288)*
SUMPRODUCT($D$147:$N$152*($D$146:$N$146=$E$206)*($D$145:$N$145=$D288)*($C$147:$C$152=$B288))
)
)</f>
        <v>2.4735271095445603</v>
      </c>
      <c r="O288" s="99" cm="1">
        <f t="array" ref="O288">$A288 * $E$108 * (
(
SUMIFS(O$179:O$189,$C$179:$C$189,$C288,$D$179:$D$189,$D288)*
SUMIFS(O$193:O$203,$C$193:$C$203,$C288,$D$193:$D$203,$D288)*
SUMPRODUCT($D$147:$N$152*($D$146:$N$146=$E$207)*($D$145:$N$145=$D288)*($C$147:$C$152=$B288))
) -
(
SUMIFS(O$179:O$189,$C$179:$C$189,$C288,$D$179:$D$189,$D288)*
SUMIFS(O$193:O$203,$C$193:$C$203,$C288,$D$193:$D$203,$D288)*
SUMPRODUCT($D$147:$N$152*($D$146:$N$146=$E$206)*($D$145:$N$145=$D288)*($C$147:$C$152=$B288))
)
)</f>
        <v>2.4735271095445603</v>
      </c>
      <c r="P288" s="99" cm="1">
        <f t="array" ref="P288">$A288 * $E$108 * (
(
SUMIFS(P$179:P$189,$C$179:$C$189,$C288,$D$179:$D$189,$D288)*
SUMIFS(P$193:P$203,$C$193:$C$203,$C288,$D$193:$D$203,$D288)*
SUMPRODUCT($D$147:$N$152*($D$146:$N$146=$E$207)*($D$145:$N$145=$D288)*($C$147:$C$152=$B288))
) -
(
SUMIFS(P$179:P$189,$C$179:$C$189,$C288,$D$179:$D$189,$D288)*
SUMIFS(P$193:P$203,$C$193:$C$203,$C288,$D$193:$D$203,$D288)*
SUMPRODUCT($D$147:$N$152*($D$146:$N$146=$E$206)*($D$145:$N$145=$D288)*($C$147:$C$152=$B288))
)
)</f>
        <v>2.4735271095445603</v>
      </c>
      <c r="Q288" s="99" cm="1">
        <f t="array" ref="Q288">$A288 * $E$108 * (
(
SUMIFS(Q$179:Q$189,$C$179:$C$189,$C288,$D$179:$D$189,$D288)*
SUMIFS(Q$193:Q$203,$C$193:$C$203,$C288,$D$193:$D$203,$D288)*
SUMPRODUCT($D$147:$N$152*($D$146:$N$146=$E$207)*($D$145:$N$145=$D288)*($C$147:$C$152=$B288))
) -
(
SUMIFS(Q$179:Q$189,$C$179:$C$189,$C288,$D$179:$D$189,$D288)*
SUMIFS(Q$193:Q$203,$C$193:$C$203,$C288,$D$193:$D$203,$D288)*
SUMPRODUCT($D$147:$N$152*($D$146:$N$146=$E$206)*($D$145:$N$145=$D288)*($C$147:$C$152=$B288))
)
)</f>
        <v>2.4735271095445603</v>
      </c>
      <c r="R288" s="99" cm="1">
        <f t="array" ref="R288">$A288 * $E$108 * (
(
SUMIFS(R$179:R$189,$C$179:$C$189,$C288,$D$179:$D$189,$D288)*
SUMIFS(R$193:R$203,$C$193:$C$203,$C288,$D$193:$D$203,$D288)*
SUMPRODUCT($D$147:$N$152*($D$146:$N$146=$E$207)*($D$145:$N$145=$D288)*($C$147:$C$152=$B288))
) -
(
SUMIFS(R$179:R$189,$C$179:$C$189,$C288,$D$179:$D$189,$D288)*
SUMIFS(R$193:R$203,$C$193:$C$203,$C288,$D$193:$D$203,$D288)*
SUMPRODUCT($D$147:$N$152*($D$146:$N$146=$E$206)*($D$145:$N$145=$D288)*($C$147:$C$152=$B288))
)
)</f>
        <v>2.4735271095445603</v>
      </c>
      <c r="S288" s="99" cm="1">
        <f t="array" ref="S288">$A288 * $E$108 * (
(
SUMIFS(S$179:S$189,$C$179:$C$189,$C288,$D$179:$D$189,$D288)*
SUMIFS(S$193:S$203,$C$193:$C$203,$C288,$D$193:$D$203,$D288)*
SUMPRODUCT($D$147:$N$152*($D$146:$N$146=$E$207)*($D$145:$N$145=$D288)*($C$147:$C$152=$B288))
) -
(
SUMIFS(S$179:S$189,$C$179:$C$189,$C288,$D$179:$D$189,$D288)*
SUMIFS(S$193:S$203,$C$193:$C$203,$C288,$D$193:$D$203,$D288)*
SUMPRODUCT($D$147:$N$152*($D$146:$N$146=$E$206)*($D$145:$N$145=$D288)*($C$147:$C$152=$B288))
)
)</f>
        <v>2.4735271095445603</v>
      </c>
      <c r="T288" s="99" cm="1">
        <f t="array" ref="T288">$A288 * $E$108 * (
(
SUMIFS(T$179:T$189,$C$179:$C$189,$C288,$D$179:$D$189,$D288)*
SUMIFS(T$193:T$203,$C$193:$C$203,$C288,$D$193:$D$203,$D288)*
SUMPRODUCT($D$147:$N$152*($D$146:$N$146=$E$207)*($D$145:$N$145=$D288)*($C$147:$C$152=$B288))
) -
(
SUMIFS(T$179:T$189,$C$179:$C$189,$C288,$D$179:$D$189,$D288)*
SUMIFS(T$193:T$203,$C$193:$C$203,$C288,$D$193:$D$203,$D288)*
SUMPRODUCT($D$147:$N$152*($D$146:$N$146=$E$206)*($D$145:$N$145=$D288)*($C$147:$C$152=$B288))
)
)</f>
        <v>2.4735271095445603</v>
      </c>
      <c r="U288" s="99" cm="1">
        <f t="array" ref="U288">$A288 * $E$108 * (
(
SUMIFS(U$179:U$189,$C$179:$C$189,$C288,$D$179:$D$189,$D288)*
SUMIFS(U$193:U$203,$C$193:$C$203,$C288,$D$193:$D$203,$D288)*
SUMPRODUCT($D$147:$N$152*($D$146:$N$146=$E$207)*($D$145:$N$145=$D288)*($C$147:$C$152=$B288))
) -
(
SUMIFS(U$179:U$189,$C$179:$C$189,$C288,$D$179:$D$189,$D288)*
SUMIFS(U$193:U$203,$C$193:$C$203,$C288,$D$193:$D$203,$D288)*
SUMPRODUCT($D$147:$N$152*($D$146:$N$146=$E$206)*($D$145:$N$145=$D288)*($C$147:$C$152=$B288))
)
)</f>
        <v>2.4735271095445603</v>
      </c>
      <c r="V288" s="99" cm="1">
        <f t="array" ref="V288">$A288 * $E$108 * (
(
SUMIFS(V$179:V$189,$C$179:$C$189,$C288,$D$179:$D$189,$D288)*
SUMIFS(V$193:V$203,$C$193:$C$203,$C288,$D$193:$D$203,$D288)*
SUMPRODUCT($D$147:$N$152*($D$146:$N$146=$E$207)*($D$145:$N$145=$D288)*($C$147:$C$152=$B288))
) -
(
SUMIFS(V$179:V$189,$C$179:$C$189,$C288,$D$179:$D$189,$D288)*
SUMIFS(V$193:V$203,$C$193:$C$203,$C288,$D$193:$D$203,$D288)*
SUMPRODUCT($D$147:$N$152*($D$146:$N$146=$E$206)*($D$145:$N$145=$D288)*($C$147:$C$152=$B288))
)
)</f>
        <v>2.4735271095445603</v>
      </c>
      <c r="W288" s="99" cm="1">
        <f t="array" ref="W288">$A288 * $E$108 * (
(
SUMIFS(W$179:W$189,$C$179:$C$189,$C288,$D$179:$D$189,$D288)*
SUMIFS(W$193:W$203,$C$193:$C$203,$C288,$D$193:$D$203,$D288)*
SUMPRODUCT($D$147:$N$152*($D$146:$N$146=$E$207)*($D$145:$N$145=$D288)*($C$147:$C$152=$B288))
) -
(
SUMIFS(W$179:W$189,$C$179:$C$189,$C288,$D$179:$D$189,$D288)*
SUMIFS(W$193:W$203,$C$193:$C$203,$C288,$D$193:$D$203,$D288)*
SUMPRODUCT($D$147:$N$152*($D$146:$N$146=$E$206)*($D$145:$N$145=$D288)*($C$147:$C$152=$B288))
)
)</f>
        <v>2.4735271095445603</v>
      </c>
      <c r="X288" s="99" cm="1">
        <f t="array" ref="X288">$A288 * $E$108 * (
(
SUMIFS(X$179:X$189,$C$179:$C$189,$C288,$D$179:$D$189,$D288)*
SUMIFS(X$193:X$203,$C$193:$C$203,$C288,$D$193:$D$203,$D288)*
SUMPRODUCT($D$147:$N$152*($D$146:$N$146=$E$207)*($D$145:$N$145=$D288)*($C$147:$C$152=$B288))
) -
(
SUMIFS(X$179:X$189,$C$179:$C$189,$C288,$D$179:$D$189,$D288)*
SUMIFS(X$193:X$203,$C$193:$C$203,$C288,$D$193:$D$203,$D288)*
SUMPRODUCT($D$147:$N$152*($D$146:$N$146=$E$206)*($D$145:$N$145=$D288)*($C$147:$C$152=$B288))
)
)</f>
        <v>2.4735271095445603</v>
      </c>
      <c r="Y288" s="99" cm="1">
        <f t="array" ref="Y288">$A288 * $E$108 * (
(
SUMIFS(Y$179:Y$189,$C$179:$C$189,$C288,$D$179:$D$189,$D288)*
SUMIFS(Y$193:Y$203,$C$193:$C$203,$C288,$D$193:$D$203,$D288)*
SUMPRODUCT($D$147:$N$152*($D$146:$N$146=$E$207)*($D$145:$N$145=$D288)*($C$147:$C$152=$B288))
) -
(
SUMIFS(Y$179:Y$189,$C$179:$C$189,$C288,$D$179:$D$189,$D288)*
SUMIFS(Y$193:Y$203,$C$193:$C$203,$C288,$D$193:$D$203,$D288)*
SUMPRODUCT($D$147:$N$152*($D$146:$N$146=$E$206)*($D$145:$N$145=$D288)*($C$147:$C$152=$B288))
)
)</f>
        <v>2.4735271095445603</v>
      </c>
      <c r="Z288" s="99" cm="1">
        <f t="array" ref="Z288">$A288 * $E$108 * (
(
SUMIFS(Z$179:Z$189,$C$179:$C$189,$C288,$D$179:$D$189,$D288)*
SUMIFS(Z$193:Z$203,$C$193:$C$203,$C288,$D$193:$D$203,$D288)*
SUMPRODUCT($D$147:$N$152*($D$146:$N$146=$E$207)*($D$145:$N$145=$D288)*($C$147:$C$152=$B288))
) -
(
SUMIFS(Z$179:Z$189,$C$179:$C$189,$C288,$D$179:$D$189,$D288)*
SUMIFS(Z$193:Z$203,$C$193:$C$203,$C288,$D$193:$D$203,$D288)*
SUMPRODUCT($D$147:$N$152*($D$146:$N$146=$E$206)*($D$145:$N$145=$D288)*($C$147:$C$152=$B288))
)
)</f>
        <v>2.4735271095445603</v>
      </c>
      <c r="AA288" s="99" cm="1">
        <f t="array" ref="AA288">$A288 * $E$108 * (
(
SUMIFS(AA$179:AA$189,$C$179:$C$189,$C288,$D$179:$D$189,$D288)*
SUMIFS(AA$193:AA$203,$C$193:$C$203,$C288,$D$193:$D$203,$D288)*
SUMPRODUCT($D$147:$N$152*($D$146:$N$146=$E$207)*($D$145:$N$145=$D288)*($C$147:$C$152=$B288))
) -
(
SUMIFS(AA$179:AA$189,$C$179:$C$189,$C288,$D$179:$D$189,$D288)*
SUMIFS(AA$193:AA$203,$C$193:$C$203,$C288,$D$193:$D$203,$D288)*
SUMPRODUCT($D$147:$N$152*($D$146:$N$146=$E$206)*($D$145:$N$145=$D288)*($C$147:$C$152=$B288))
)
)</f>
        <v>2.4735271095445603</v>
      </c>
      <c r="AB288" s="99" cm="1">
        <f t="array" ref="AB288">$A288 * $E$108 * (
(
SUMIFS(AB$179:AB$189,$C$179:$C$189,$C288,$D$179:$D$189,$D288)*
SUMIFS(AB$193:AB$203,$C$193:$C$203,$C288,$D$193:$D$203,$D288)*
SUMPRODUCT($D$147:$N$152*($D$146:$N$146=$E$207)*($D$145:$N$145=$D288)*($C$147:$C$152=$B288))
) -
(
SUMIFS(AB$179:AB$189,$C$179:$C$189,$C288,$D$179:$D$189,$D288)*
SUMIFS(AB$193:AB$203,$C$193:$C$203,$C288,$D$193:$D$203,$D288)*
SUMPRODUCT($D$147:$N$152*($D$146:$N$146=$E$206)*($D$145:$N$145=$D288)*($C$147:$C$152=$B288))
)
)</f>
        <v>2.4735271095445603</v>
      </c>
      <c r="AC288" s="99" cm="1">
        <f t="array" ref="AC288">$A288 * $E$108 * (
(
SUMIFS(AC$179:AC$189,$C$179:$C$189,$C288,$D$179:$D$189,$D288)*
SUMIFS(AC$193:AC$203,$C$193:$C$203,$C288,$D$193:$D$203,$D288)*
SUMPRODUCT($D$147:$N$152*($D$146:$N$146=$E$207)*($D$145:$N$145=$D288)*($C$147:$C$152=$B288))
) -
(
SUMIFS(AC$179:AC$189,$C$179:$C$189,$C288,$D$179:$D$189,$D288)*
SUMIFS(AC$193:AC$203,$C$193:$C$203,$C288,$D$193:$D$203,$D288)*
SUMPRODUCT($D$147:$N$152*($D$146:$N$146=$E$206)*($D$145:$N$145=$D288)*($C$147:$C$152=$B288))
)
)</f>
        <v>2.4735271095445603</v>
      </c>
      <c r="AD288" s="99" cm="1">
        <f t="array" ref="AD288">$A288 * $E$108 * (
(
SUMIFS(AD$179:AD$189,$C$179:$C$189,$C288,$D$179:$D$189,$D288)*
SUMIFS(AD$193:AD$203,$C$193:$C$203,$C288,$D$193:$D$203,$D288)*
SUMPRODUCT($D$147:$N$152*($D$146:$N$146=$E$207)*($D$145:$N$145=$D288)*($C$147:$C$152=$B288))
) -
(
SUMIFS(AD$179:AD$189,$C$179:$C$189,$C288,$D$179:$D$189,$D288)*
SUMIFS(AD$193:AD$203,$C$193:$C$203,$C288,$D$193:$D$203,$D288)*
SUMPRODUCT($D$147:$N$152*($D$146:$N$146=$E$206)*($D$145:$N$145=$D288)*($C$147:$C$152=$B288))
)
)</f>
        <v>2.4735271095445603</v>
      </c>
    </row>
    <row r="289" spans="1:31" x14ac:dyDescent="0.2">
      <c r="A289" s="15">
        <f>1</f>
        <v>1</v>
      </c>
      <c r="B289" s="6" t="s">
        <v>46</v>
      </c>
      <c r="C289" s="6" t="s">
        <v>37</v>
      </c>
      <c r="D289" s="6" t="s">
        <v>124</v>
      </c>
      <c r="E289" s="99" cm="1">
        <f t="array" ref="E289">$A289 * $E$108 * (
(
SUMIFS(E$179:E$189,$C$179:$C$189,$C289,$D$179:$D$189,$D289)*
SUMIFS(E$193:E$203,$C$193:$C$203,$C289,$D$193:$D$203,$D289)*
SUMPRODUCT($D$147:$N$152*($D$146:$N$146=$E$207)*($D$145:$N$145=$D289)*($C$147:$C$152=$B289))
) -
(
SUMIFS(E$179:E$189,$C$179:$C$189,$C289,$D$179:$D$189,$D289)*
SUMIFS(E$193:E$203,$C$193:$C$203,$C289,$D$193:$D$203,$D289)*
SUMPRODUCT($D$147:$N$152*($D$146:$N$146=$E$206)*($D$145:$N$145=$D289)*($C$147:$C$152=$B289))
)
)</f>
        <v>0</v>
      </c>
      <c r="F289" s="99" cm="1">
        <f t="array" ref="F289">$A289 * $E$108 * (
(
SUMIFS(F$179:F$189,$C$179:$C$189,$C289,$D$179:$D$189,$D289)*
SUMIFS(F$193:F$203,$C$193:$C$203,$C289,$D$193:$D$203,$D289)*
SUMPRODUCT($D$147:$N$152*($D$146:$N$146=$E$207)*($D$145:$N$145=$D289)*($C$147:$C$152=$B289))
) -
(
SUMIFS(F$179:F$189,$C$179:$C$189,$C289,$D$179:$D$189,$D289)*
SUMIFS(F$193:F$203,$C$193:$C$203,$C289,$D$193:$D$203,$D289)*
SUMPRODUCT($D$147:$N$152*($D$146:$N$146=$E$206)*($D$145:$N$145=$D289)*($C$147:$C$152=$B289))
)
)</f>
        <v>0</v>
      </c>
      <c r="G289" s="99" cm="1">
        <f t="array" ref="G289">$A289 * $E$108 * (
(
SUMIFS(G$179:G$189,$C$179:$C$189,$C289,$D$179:$D$189,$D289)*
SUMIFS(G$193:G$203,$C$193:$C$203,$C289,$D$193:$D$203,$D289)*
SUMPRODUCT($D$147:$N$152*($D$146:$N$146=$E$207)*($D$145:$N$145=$D289)*($C$147:$C$152=$B289))
) -
(
SUMIFS(G$179:G$189,$C$179:$C$189,$C289,$D$179:$D$189,$D289)*
SUMIFS(G$193:G$203,$C$193:$C$203,$C289,$D$193:$D$203,$D289)*
SUMPRODUCT($D$147:$N$152*($D$146:$N$146=$E$206)*($D$145:$N$145=$D289)*($C$147:$C$152=$B289))
)
)</f>
        <v>577.24281322796594</v>
      </c>
      <c r="H289" s="99" cm="1">
        <f t="array" ref="H289">$A289 * $E$108 * (
(
SUMIFS(H$179:H$189,$C$179:$C$189,$C289,$D$179:$D$189,$D289)*
SUMIFS(H$193:H$203,$C$193:$C$203,$C289,$D$193:$D$203,$D289)*
SUMPRODUCT($D$147:$N$152*($D$146:$N$146=$E$207)*($D$145:$N$145=$D289)*($C$147:$C$152=$B289))
) -
(
SUMIFS(H$179:H$189,$C$179:$C$189,$C289,$D$179:$D$189,$D289)*
SUMIFS(H$193:H$203,$C$193:$C$203,$C289,$D$193:$D$203,$D289)*
SUMPRODUCT($D$147:$N$152*($D$146:$N$146=$E$206)*($D$145:$N$145=$D289)*($C$147:$C$152=$B289))
)
)</f>
        <v>1154.4856264559319</v>
      </c>
      <c r="I289" s="99" cm="1">
        <f t="array" ref="I289">$A289 * $E$108 * (
(
SUMIFS(I$179:I$189,$C$179:$C$189,$C289,$D$179:$D$189,$D289)*
SUMIFS(I$193:I$203,$C$193:$C$203,$C289,$D$193:$D$203,$D289)*
SUMPRODUCT($D$147:$N$152*($D$146:$N$146=$E$207)*($D$145:$N$145=$D289)*($C$147:$C$152=$B289))
) -
(
SUMIFS(I$179:I$189,$C$179:$C$189,$C289,$D$179:$D$189,$D289)*
SUMIFS(I$193:I$203,$C$193:$C$203,$C289,$D$193:$D$203,$D289)*
SUMPRODUCT($D$147:$N$152*($D$146:$N$146=$E$206)*($D$145:$N$145=$D289)*($C$147:$C$152=$B289))
)
)</f>
        <v>1731.7284396838979</v>
      </c>
      <c r="J289" s="99" cm="1">
        <f t="array" ref="J289">$A289 * $E$108 * (
(
SUMIFS(J$179:J$189,$C$179:$C$189,$C289,$D$179:$D$189,$D289)*
SUMIFS(J$193:J$203,$C$193:$C$203,$C289,$D$193:$D$203,$D289)*
SUMPRODUCT($D$147:$N$152*($D$146:$N$146=$E$207)*($D$145:$N$145=$D289)*($C$147:$C$152=$B289))
) -
(
SUMIFS(J$179:J$189,$C$179:$C$189,$C289,$D$179:$D$189,$D289)*
SUMIFS(J$193:J$203,$C$193:$C$203,$C289,$D$193:$D$203,$D289)*
SUMPRODUCT($D$147:$N$152*($D$146:$N$146=$E$206)*($D$145:$N$145=$D289)*($C$147:$C$152=$B289))
)
)</f>
        <v>2308.9712529118638</v>
      </c>
      <c r="K289" s="99" cm="1">
        <f t="array" ref="K289">$A289 * $E$108 * (
(
SUMIFS(K$179:K$189,$C$179:$C$189,$C289,$D$179:$D$189,$D289)*
SUMIFS(K$193:K$203,$C$193:$C$203,$C289,$D$193:$D$203,$D289)*
SUMPRODUCT($D$147:$N$152*($D$146:$N$146=$E$207)*($D$145:$N$145=$D289)*($C$147:$C$152=$B289))
) -
(
SUMIFS(K$179:K$189,$C$179:$C$189,$C289,$D$179:$D$189,$D289)*
SUMIFS(K$193:K$203,$C$193:$C$203,$C289,$D$193:$D$203,$D289)*
SUMPRODUCT($D$147:$N$152*($D$146:$N$146=$E$206)*($D$145:$N$145=$D289)*($C$147:$C$152=$B289))
)
)</f>
        <v>2886.2140661398289</v>
      </c>
      <c r="L289" s="99" cm="1">
        <f t="array" ref="L289">$A289 * $E$108 * (
(
SUMIFS(L$179:L$189,$C$179:$C$189,$C289,$D$179:$D$189,$D289)*
SUMIFS(L$193:L$203,$C$193:$C$203,$C289,$D$193:$D$203,$D289)*
SUMPRODUCT($D$147:$N$152*($D$146:$N$146=$E$207)*($D$145:$N$145=$D289)*($C$147:$C$152=$B289))
) -
(
SUMIFS(L$179:L$189,$C$179:$C$189,$C289,$D$179:$D$189,$D289)*
SUMIFS(L$193:L$203,$C$193:$C$203,$C289,$D$193:$D$203,$D289)*
SUMPRODUCT($D$147:$N$152*($D$146:$N$146=$E$206)*($D$145:$N$145=$D289)*($C$147:$C$152=$B289))
)
)</f>
        <v>2886.2140661398289</v>
      </c>
      <c r="M289" s="99" cm="1">
        <f t="array" ref="M289">$A289 * $E$108 * (
(
SUMIFS(M$179:M$189,$C$179:$C$189,$C289,$D$179:$D$189,$D289)*
SUMIFS(M$193:M$203,$C$193:$C$203,$C289,$D$193:$D$203,$D289)*
SUMPRODUCT($D$147:$N$152*($D$146:$N$146=$E$207)*($D$145:$N$145=$D289)*($C$147:$C$152=$B289))
) -
(
SUMIFS(M$179:M$189,$C$179:$C$189,$C289,$D$179:$D$189,$D289)*
SUMIFS(M$193:M$203,$C$193:$C$203,$C289,$D$193:$D$203,$D289)*
SUMPRODUCT($D$147:$N$152*($D$146:$N$146=$E$206)*($D$145:$N$145=$D289)*($C$147:$C$152=$B289))
)
)</f>
        <v>2886.2140661398289</v>
      </c>
      <c r="N289" s="99" cm="1">
        <f t="array" ref="N289">$A289 * $E$108 * (
(
SUMIFS(N$179:N$189,$C$179:$C$189,$C289,$D$179:$D$189,$D289)*
SUMIFS(N$193:N$203,$C$193:$C$203,$C289,$D$193:$D$203,$D289)*
SUMPRODUCT($D$147:$N$152*($D$146:$N$146=$E$207)*($D$145:$N$145=$D289)*($C$147:$C$152=$B289))
) -
(
SUMIFS(N$179:N$189,$C$179:$C$189,$C289,$D$179:$D$189,$D289)*
SUMIFS(N$193:N$203,$C$193:$C$203,$C289,$D$193:$D$203,$D289)*
SUMPRODUCT($D$147:$N$152*($D$146:$N$146=$E$206)*($D$145:$N$145=$D289)*($C$147:$C$152=$B289))
)
)</f>
        <v>2886.2140661398289</v>
      </c>
      <c r="O289" s="99" cm="1">
        <f t="array" ref="O289">$A289 * $E$108 * (
(
SUMIFS(O$179:O$189,$C$179:$C$189,$C289,$D$179:$D$189,$D289)*
SUMIFS(O$193:O$203,$C$193:$C$203,$C289,$D$193:$D$203,$D289)*
SUMPRODUCT($D$147:$N$152*($D$146:$N$146=$E$207)*($D$145:$N$145=$D289)*($C$147:$C$152=$B289))
) -
(
SUMIFS(O$179:O$189,$C$179:$C$189,$C289,$D$179:$D$189,$D289)*
SUMIFS(O$193:O$203,$C$193:$C$203,$C289,$D$193:$D$203,$D289)*
SUMPRODUCT($D$147:$N$152*($D$146:$N$146=$E$206)*($D$145:$N$145=$D289)*($C$147:$C$152=$B289))
)
)</f>
        <v>2886.2140661398289</v>
      </c>
      <c r="P289" s="99" cm="1">
        <f t="array" ref="P289">$A289 * $E$108 * (
(
SUMIFS(P$179:P$189,$C$179:$C$189,$C289,$D$179:$D$189,$D289)*
SUMIFS(P$193:P$203,$C$193:$C$203,$C289,$D$193:$D$203,$D289)*
SUMPRODUCT($D$147:$N$152*($D$146:$N$146=$E$207)*($D$145:$N$145=$D289)*($C$147:$C$152=$B289))
) -
(
SUMIFS(P$179:P$189,$C$179:$C$189,$C289,$D$179:$D$189,$D289)*
SUMIFS(P$193:P$203,$C$193:$C$203,$C289,$D$193:$D$203,$D289)*
SUMPRODUCT($D$147:$N$152*($D$146:$N$146=$E$206)*($D$145:$N$145=$D289)*($C$147:$C$152=$B289))
)
)</f>
        <v>2886.2140661398289</v>
      </c>
      <c r="Q289" s="99" cm="1">
        <f t="array" ref="Q289">$A289 * $E$108 * (
(
SUMIFS(Q$179:Q$189,$C$179:$C$189,$C289,$D$179:$D$189,$D289)*
SUMIFS(Q$193:Q$203,$C$193:$C$203,$C289,$D$193:$D$203,$D289)*
SUMPRODUCT($D$147:$N$152*($D$146:$N$146=$E$207)*($D$145:$N$145=$D289)*($C$147:$C$152=$B289))
) -
(
SUMIFS(Q$179:Q$189,$C$179:$C$189,$C289,$D$179:$D$189,$D289)*
SUMIFS(Q$193:Q$203,$C$193:$C$203,$C289,$D$193:$D$203,$D289)*
SUMPRODUCT($D$147:$N$152*($D$146:$N$146=$E$206)*($D$145:$N$145=$D289)*($C$147:$C$152=$B289))
)
)</f>
        <v>2886.2140661398289</v>
      </c>
      <c r="R289" s="99" cm="1">
        <f t="array" ref="R289">$A289 * $E$108 * (
(
SUMIFS(R$179:R$189,$C$179:$C$189,$C289,$D$179:$D$189,$D289)*
SUMIFS(R$193:R$203,$C$193:$C$203,$C289,$D$193:$D$203,$D289)*
SUMPRODUCT($D$147:$N$152*($D$146:$N$146=$E$207)*($D$145:$N$145=$D289)*($C$147:$C$152=$B289))
) -
(
SUMIFS(R$179:R$189,$C$179:$C$189,$C289,$D$179:$D$189,$D289)*
SUMIFS(R$193:R$203,$C$193:$C$203,$C289,$D$193:$D$203,$D289)*
SUMPRODUCT($D$147:$N$152*($D$146:$N$146=$E$206)*($D$145:$N$145=$D289)*($C$147:$C$152=$B289))
)
)</f>
        <v>2886.2140661398289</v>
      </c>
      <c r="S289" s="99" cm="1">
        <f t="array" ref="S289">$A289 * $E$108 * (
(
SUMIFS(S$179:S$189,$C$179:$C$189,$C289,$D$179:$D$189,$D289)*
SUMIFS(S$193:S$203,$C$193:$C$203,$C289,$D$193:$D$203,$D289)*
SUMPRODUCT($D$147:$N$152*($D$146:$N$146=$E$207)*($D$145:$N$145=$D289)*($C$147:$C$152=$B289))
) -
(
SUMIFS(S$179:S$189,$C$179:$C$189,$C289,$D$179:$D$189,$D289)*
SUMIFS(S$193:S$203,$C$193:$C$203,$C289,$D$193:$D$203,$D289)*
SUMPRODUCT($D$147:$N$152*($D$146:$N$146=$E$206)*($D$145:$N$145=$D289)*($C$147:$C$152=$B289))
)
)</f>
        <v>2886.2140661398289</v>
      </c>
      <c r="T289" s="99" cm="1">
        <f t="array" ref="T289">$A289 * $E$108 * (
(
SUMIFS(T$179:T$189,$C$179:$C$189,$C289,$D$179:$D$189,$D289)*
SUMIFS(T$193:T$203,$C$193:$C$203,$C289,$D$193:$D$203,$D289)*
SUMPRODUCT($D$147:$N$152*($D$146:$N$146=$E$207)*($D$145:$N$145=$D289)*($C$147:$C$152=$B289))
) -
(
SUMIFS(T$179:T$189,$C$179:$C$189,$C289,$D$179:$D$189,$D289)*
SUMIFS(T$193:T$203,$C$193:$C$203,$C289,$D$193:$D$203,$D289)*
SUMPRODUCT($D$147:$N$152*($D$146:$N$146=$E$206)*($D$145:$N$145=$D289)*($C$147:$C$152=$B289))
)
)</f>
        <v>2886.2140661398289</v>
      </c>
      <c r="U289" s="99" cm="1">
        <f t="array" ref="U289">$A289 * $E$108 * (
(
SUMIFS(U$179:U$189,$C$179:$C$189,$C289,$D$179:$D$189,$D289)*
SUMIFS(U$193:U$203,$C$193:$C$203,$C289,$D$193:$D$203,$D289)*
SUMPRODUCT($D$147:$N$152*($D$146:$N$146=$E$207)*($D$145:$N$145=$D289)*($C$147:$C$152=$B289))
) -
(
SUMIFS(U$179:U$189,$C$179:$C$189,$C289,$D$179:$D$189,$D289)*
SUMIFS(U$193:U$203,$C$193:$C$203,$C289,$D$193:$D$203,$D289)*
SUMPRODUCT($D$147:$N$152*($D$146:$N$146=$E$206)*($D$145:$N$145=$D289)*($C$147:$C$152=$B289))
)
)</f>
        <v>2886.2140661398289</v>
      </c>
      <c r="V289" s="99" cm="1">
        <f t="array" ref="V289">$A289 * $E$108 * (
(
SUMIFS(V$179:V$189,$C$179:$C$189,$C289,$D$179:$D$189,$D289)*
SUMIFS(V$193:V$203,$C$193:$C$203,$C289,$D$193:$D$203,$D289)*
SUMPRODUCT($D$147:$N$152*($D$146:$N$146=$E$207)*($D$145:$N$145=$D289)*($C$147:$C$152=$B289))
) -
(
SUMIFS(V$179:V$189,$C$179:$C$189,$C289,$D$179:$D$189,$D289)*
SUMIFS(V$193:V$203,$C$193:$C$203,$C289,$D$193:$D$203,$D289)*
SUMPRODUCT($D$147:$N$152*($D$146:$N$146=$E$206)*($D$145:$N$145=$D289)*($C$147:$C$152=$B289))
)
)</f>
        <v>2886.2140661398289</v>
      </c>
      <c r="W289" s="99" cm="1">
        <f t="array" ref="W289">$A289 * $E$108 * (
(
SUMIFS(W$179:W$189,$C$179:$C$189,$C289,$D$179:$D$189,$D289)*
SUMIFS(W$193:W$203,$C$193:$C$203,$C289,$D$193:$D$203,$D289)*
SUMPRODUCT($D$147:$N$152*($D$146:$N$146=$E$207)*($D$145:$N$145=$D289)*($C$147:$C$152=$B289))
) -
(
SUMIFS(W$179:W$189,$C$179:$C$189,$C289,$D$179:$D$189,$D289)*
SUMIFS(W$193:W$203,$C$193:$C$203,$C289,$D$193:$D$203,$D289)*
SUMPRODUCT($D$147:$N$152*($D$146:$N$146=$E$206)*($D$145:$N$145=$D289)*($C$147:$C$152=$B289))
)
)</f>
        <v>2886.2140661398289</v>
      </c>
      <c r="X289" s="99" cm="1">
        <f t="array" ref="X289">$A289 * $E$108 * (
(
SUMIFS(X$179:X$189,$C$179:$C$189,$C289,$D$179:$D$189,$D289)*
SUMIFS(X$193:X$203,$C$193:$C$203,$C289,$D$193:$D$203,$D289)*
SUMPRODUCT($D$147:$N$152*($D$146:$N$146=$E$207)*($D$145:$N$145=$D289)*($C$147:$C$152=$B289))
) -
(
SUMIFS(X$179:X$189,$C$179:$C$189,$C289,$D$179:$D$189,$D289)*
SUMIFS(X$193:X$203,$C$193:$C$203,$C289,$D$193:$D$203,$D289)*
SUMPRODUCT($D$147:$N$152*($D$146:$N$146=$E$206)*($D$145:$N$145=$D289)*($C$147:$C$152=$B289))
)
)</f>
        <v>2886.2140661398289</v>
      </c>
      <c r="Y289" s="99" cm="1">
        <f t="array" ref="Y289">$A289 * $E$108 * (
(
SUMIFS(Y$179:Y$189,$C$179:$C$189,$C289,$D$179:$D$189,$D289)*
SUMIFS(Y$193:Y$203,$C$193:$C$203,$C289,$D$193:$D$203,$D289)*
SUMPRODUCT($D$147:$N$152*($D$146:$N$146=$E$207)*($D$145:$N$145=$D289)*($C$147:$C$152=$B289))
) -
(
SUMIFS(Y$179:Y$189,$C$179:$C$189,$C289,$D$179:$D$189,$D289)*
SUMIFS(Y$193:Y$203,$C$193:$C$203,$C289,$D$193:$D$203,$D289)*
SUMPRODUCT($D$147:$N$152*($D$146:$N$146=$E$206)*($D$145:$N$145=$D289)*($C$147:$C$152=$B289))
)
)</f>
        <v>2886.2140661398289</v>
      </c>
      <c r="Z289" s="99" cm="1">
        <f t="array" ref="Z289">$A289 * $E$108 * (
(
SUMIFS(Z$179:Z$189,$C$179:$C$189,$C289,$D$179:$D$189,$D289)*
SUMIFS(Z$193:Z$203,$C$193:$C$203,$C289,$D$193:$D$203,$D289)*
SUMPRODUCT($D$147:$N$152*($D$146:$N$146=$E$207)*($D$145:$N$145=$D289)*($C$147:$C$152=$B289))
) -
(
SUMIFS(Z$179:Z$189,$C$179:$C$189,$C289,$D$179:$D$189,$D289)*
SUMIFS(Z$193:Z$203,$C$193:$C$203,$C289,$D$193:$D$203,$D289)*
SUMPRODUCT($D$147:$N$152*($D$146:$N$146=$E$206)*($D$145:$N$145=$D289)*($C$147:$C$152=$B289))
)
)</f>
        <v>2886.2140661398289</v>
      </c>
      <c r="AA289" s="99" cm="1">
        <f t="array" ref="AA289">$A289 * $E$108 * (
(
SUMIFS(AA$179:AA$189,$C$179:$C$189,$C289,$D$179:$D$189,$D289)*
SUMIFS(AA$193:AA$203,$C$193:$C$203,$C289,$D$193:$D$203,$D289)*
SUMPRODUCT($D$147:$N$152*($D$146:$N$146=$E$207)*($D$145:$N$145=$D289)*($C$147:$C$152=$B289))
) -
(
SUMIFS(AA$179:AA$189,$C$179:$C$189,$C289,$D$179:$D$189,$D289)*
SUMIFS(AA$193:AA$203,$C$193:$C$203,$C289,$D$193:$D$203,$D289)*
SUMPRODUCT($D$147:$N$152*($D$146:$N$146=$E$206)*($D$145:$N$145=$D289)*($C$147:$C$152=$B289))
)
)</f>
        <v>2886.2140661398289</v>
      </c>
      <c r="AB289" s="99" cm="1">
        <f t="array" ref="AB289">$A289 * $E$108 * (
(
SUMIFS(AB$179:AB$189,$C$179:$C$189,$C289,$D$179:$D$189,$D289)*
SUMIFS(AB$193:AB$203,$C$193:$C$203,$C289,$D$193:$D$203,$D289)*
SUMPRODUCT($D$147:$N$152*($D$146:$N$146=$E$207)*($D$145:$N$145=$D289)*($C$147:$C$152=$B289))
) -
(
SUMIFS(AB$179:AB$189,$C$179:$C$189,$C289,$D$179:$D$189,$D289)*
SUMIFS(AB$193:AB$203,$C$193:$C$203,$C289,$D$193:$D$203,$D289)*
SUMPRODUCT($D$147:$N$152*($D$146:$N$146=$E$206)*($D$145:$N$145=$D289)*($C$147:$C$152=$B289))
)
)</f>
        <v>2886.2140661398289</v>
      </c>
      <c r="AC289" s="99" cm="1">
        <f t="array" ref="AC289">$A289 * $E$108 * (
(
SUMIFS(AC$179:AC$189,$C$179:$C$189,$C289,$D$179:$D$189,$D289)*
SUMIFS(AC$193:AC$203,$C$193:$C$203,$C289,$D$193:$D$203,$D289)*
SUMPRODUCT($D$147:$N$152*($D$146:$N$146=$E$207)*($D$145:$N$145=$D289)*($C$147:$C$152=$B289))
) -
(
SUMIFS(AC$179:AC$189,$C$179:$C$189,$C289,$D$179:$D$189,$D289)*
SUMIFS(AC$193:AC$203,$C$193:$C$203,$C289,$D$193:$D$203,$D289)*
SUMPRODUCT($D$147:$N$152*($D$146:$N$146=$E$206)*($D$145:$N$145=$D289)*($C$147:$C$152=$B289))
)
)</f>
        <v>2886.2140661398289</v>
      </c>
      <c r="AD289" s="99" cm="1">
        <f t="array" ref="AD289">$A289 * $E$108 * (
(
SUMIFS(AD$179:AD$189,$C$179:$C$189,$C289,$D$179:$D$189,$D289)*
SUMIFS(AD$193:AD$203,$C$193:$C$203,$C289,$D$193:$D$203,$D289)*
SUMPRODUCT($D$147:$N$152*($D$146:$N$146=$E$207)*($D$145:$N$145=$D289)*($C$147:$C$152=$B289))
) -
(
SUMIFS(AD$179:AD$189,$C$179:$C$189,$C289,$D$179:$D$189,$D289)*
SUMIFS(AD$193:AD$203,$C$193:$C$203,$C289,$D$193:$D$203,$D289)*
SUMPRODUCT($D$147:$N$152*($D$146:$N$146=$E$206)*($D$145:$N$145=$D289)*($C$147:$C$152=$B289))
)
)</f>
        <v>2886.2140661398289</v>
      </c>
    </row>
    <row r="290" spans="1:31" x14ac:dyDescent="0.2">
      <c r="A290" s="15">
        <f>1</f>
        <v>1</v>
      </c>
      <c r="B290" s="6" t="s">
        <v>47</v>
      </c>
      <c r="C290" s="6" t="s">
        <v>37</v>
      </c>
      <c r="D290" s="6" t="s">
        <v>124</v>
      </c>
      <c r="E290" s="99" cm="1">
        <f t="array" ref="E290">$A290 * $E$108 * (
(
SUMIFS(E$179:E$189,$C$179:$C$189,$C290,$D$179:$D$189,$D290)*
SUMIFS(E$193:E$203,$C$193:$C$203,$C290,$D$193:$D$203,$D290)*
SUMPRODUCT($D$147:$N$152*($D$146:$N$146=$E$207)*($D$145:$N$145=$D290)*($C$147:$C$152=$B290))
) -
(
SUMIFS(E$179:E$189,$C$179:$C$189,$C290,$D$179:$D$189,$D290)*
SUMIFS(E$193:E$203,$C$193:$C$203,$C290,$D$193:$D$203,$D290)*
SUMPRODUCT($D$147:$N$152*($D$146:$N$146=$E$206)*($D$145:$N$145=$D290)*($C$147:$C$152=$B290))
)
)</f>
        <v>0</v>
      </c>
      <c r="F290" s="99" cm="1">
        <f t="array" ref="F290">$A290 * $E$108 * (
(
SUMIFS(F$179:F$189,$C$179:$C$189,$C290,$D$179:$D$189,$D290)*
SUMIFS(F$193:F$203,$C$193:$C$203,$C290,$D$193:$D$203,$D290)*
SUMPRODUCT($D$147:$N$152*($D$146:$N$146=$E$207)*($D$145:$N$145=$D290)*($C$147:$C$152=$B290))
) -
(
SUMIFS(F$179:F$189,$C$179:$C$189,$C290,$D$179:$D$189,$D290)*
SUMIFS(F$193:F$203,$C$193:$C$203,$C290,$D$193:$D$203,$D290)*
SUMPRODUCT($D$147:$N$152*($D$146:$N$146=$E$206)*($D$145:$N$145=$D290)*($C$147:$C$152=$B290))
)
)</f>
        <v>0</v>
      </c>
      <c r="G290" s="99" cm="1">
        <f t="array" ref="G290">$A290 * $E$108 * (
(
SUMIFS(G$179:G$189,$C$179:$C$189,$C290,$D$179:$D$189,$D290)*
SUMIFS(G$193:G$203,$C$193:$C$203,$C290,$D$193:$D$203,$D290)*
SUMPRODUCT($D$147:$N$152*($D$146:$N$146=$E$207)*($D$145:$N$145=$D290)*($C$147:$C$152=$B290))
) -
(
SUMIFS(G$179:G$189,$C$179:$C$189,$C290,$D$179:$D$189,$D290)*
SUMIFS(G$193:G$203,$C$193:$C$203,$C290,$D$193:$D$203,$D290)*
SUMPRODUCT($D$147:$N$152*($D$146:$N$146=$E$206)*($D$145:$N$145=$D290)*($C$147:$C$152=$B290))
)
)</f>
        <v>963.37714749645829</v>
      </c>
      <c r="H290" s="99" cm="1">
        <f t="array" ref="H290">$A290 * $E$108 * (
(
SUMIFS(H$179:H$189,$C$179:$C$189,$C290,$D$179:$D$189,$D290)*
SUMIFS(H$193:H$203,$C$193:$C$203,$C290,$D$193:$D$203,$D290)*
SUMPRODUCT($D$147:$N$152*($D$146:$N$146=$E$207)*($D$145:$N$145=$D290)*($C$147:$C$152=$B290))
) -
(
SUMIFS(H$179:H$189,$C$179:$C$189,$C290,$D$179:$D$189,$D290)*
SUMIFS(H$193:H$203,$C$193:$C$203,$C290,$D$193:$D$203,$D290)*
SUMPRODUCT($D$147:$N$152*($D$146:$N$146=$E$206)*($D$145:$N$145=$D290)*($C$147:$C$152=$B290))
)
)</f>
        <v>1926.7542949929166</v>
      </c>
      <c r="I290" s="99" cm="1">
        <f t="array" ref="I290">$A290 * $E$108 * (
(
SUMIFS(I$179:I$189,$C$179:$C$189,$C290,$D$179:$D$189,$D290)*
SUMIFS(I$193:I$203,$C$193:$C$203,$C290,$D$193:$D$203,$D290)*
SUMPRODUCT($D$147:$N$152*($D$146:$N$146=$E$207)*($D$145:$N$145=$D290)*($C$147:$C$152=$B290))
) -
(
SUMIFS(I$179:I$189,$C$179:$C$189,$C290,$D$179:$D$189,$D290)*
SUMIFS(I$193:I$203,$C$193:$C$203,$C290,$D$193:$D$203,$D290)*
SUMPRODUCT($D$147:$N$152*($D$146:$N$146=$E$206)*($D$145:$N$145=$D290)*($C$147:$C$152=$B290))
)
)</f>
        <v>2890.1314424893753</v>
      </c>
      <c r="J290" s="99" cm="1">
        <f t="array" ref="J290">$A290 * $E$108 * (
(
SUMIFS(J$179:J$189,$C$179:$C$189,$C290,$D$179:$D$189,$D290)*
SUMIFS(J$193:J$203,$C$193:$C$203,$C290,$D$193:$D$203,$D290)*
SUMPRODUCT($D$147:$N$152*($D$146:$N$146=$E$207)*($D$145:$N$145=$D290)*($C$147:$C$152=$B290))
) -
(
SUMIFS(J$179:J$189,$C$179:$C$189,$C290,$D$179:$D$189,$D290)*
SUMIFS(J$193:J$203,$C$193:$C$203,$C290,$D$193:$D$203,$D290)*
SUMPRODUCT($D$147:$N$152*($D$146:$N$146=$E$206)*($D$145:$N$145=$D290)*($C$147:$C$152=$B290))
)
)</f>
        <v>3853.5085899858332</v>
      </c>
      <c r="K290" s="99" cm="1">
        <f t="array" ref="K290">$A290 * $E$108 * (
(
SUMIFS(K$179:K$189,$C$179:$C$189,$C290,$D$179:$D$189,$D290)*
SUMIFS(K$193:K$203,$C$193:$C$203,$C290,$D$193:$D$203,$D290)*
SUMPRODUCT($D$147:$N$152*($D$146:$N$146=$E$207)*($D$145:$N$145=$D290)*($C$147:$C$152=$B290))
) -
(
SUMIFS(K$179:K$189,$C$179:$C$189,$C290,$D$179:$D$189,$D290)*
SUMIFS(K$193:K$203,$C$193:$C$203,$C290,$D$193:$D$203,$D290)*
SUMPRODUCT($D$147:$N$152*($D$146:$N$146=$E$206)*($D$145:$N$145=$D290)*($C$147:$C$152=$B290))
)
)</f>
        <v>4816.8857374822901</v>
      </c>
      <c r="L290" s="99" cm="1">
        <f t="array" ref="L290">$A290 * $E$108 * (
(
SUMIFS(L$179:L$189,$C$179:$C$189,$C290,$D$179:$D$189,$D290)*
SUMIFS(L$193:L$203,$C$193:$C$203,$C290,$D$193:$D$203,$D290)*
SUMPRODUCT($D$147:$N$152*($D$146:$N$146=$E$207)*($D$145:$N$145=$D290)*($C$147:$C$152=$B290))
) -
(
SUMIFS(L$179:L$189,$C$179:$C$189,$C290,$D$179:$D$189,$D290)*
SUMIFS(L$193:L$203,$C$193:$C$203,$C290,$D$193:$D$203,$D290)*
SUMPRODUCT($D$147:$N$152*($D$146:$N$146=$E$206)*($D$145:$N$145=$D290)*($C$147:$C$152=$B290))
)
)</f>
        <v>4816.8857374822901</v>
      </c>
      <c r="M290" s="99" cm="1">
        <f t="array" ref="M290">$A290 * $E$108 * (
(
SUMIFS(M$179:M$189,$C$179:$C$189,$C290,$D$179:$D$189,$D290)*
SUMIFS(M$193:M$203,$C$193:$C$203,$C290,$D$193:$D$203,$D290)*
SUMPRODUCT($D$147:$N$152*($D$146:$N$146=$E$207)*($D$145:$N$145=$D290)*($C$147:$C$152=$B290))
) -
(
SUMIFS(M$179:M$189,$C$179:$C$189,$C290,$D$179:$D$189,$D290)*
SUMIFS(M$193:M$203,$C$193:$C$203,$C290,$D$193:$D$203,$D290)*
SUMPRODUCT($D$147:$N$152*($D$146:$N$146=$E$206)*($D$145:$N$145=$D290)*($C$147:$C$152=$B290))
)
)</f>
        <v>4816.8857374822901</v>
      </c>
      <c r="N290" s="99" cm="1">
        <f t="array" ref="N290">$A290 * $E$108 * (
(
SUMIFS(N$179:N$189,$C$179:$C$189,$C290,$D$179:$D$189,$D290)*
SUMIFS(N$193:N$203,$C$193:$C$203,$C290,$D$193:$D$203,$D290)*
SUMPRODUCT($D$147:$N$152*($D$146:$N$146=$E$207)*($D$145:$N$145=$D290)*($C$147:$C$152=$B290))
) -
(
SUMIFS(N$179:N$189,$C$179:$C$189,$C290,$D$179:$D$189,$D290)*
SUMIFS(N$193:N$203,$C$193:$C$203,$C290,$D$193:$D$203,$D290)*
SUMPRODUCT($D$147:$N$152*($D$146:$N$146=$E$206)*($D$145:$N$145=$D290)*($C$147:$C$152=$B290))
)
)</f>
        <v>4816.8857374822901</v>
      </c>
      <c r="O290" s="99" cm="1">
        <f t="array" ref="O290">$A290 * $E$108 * (
(
SUMIFS(O$179:O$189,$C$179:$C$189,$C290,$D$179:$D$189,$D290)*
SUMIFS(O$193:O$203,$C$193:$C$203,$C290,$D$193:$D$203,$D290)*
SUMPRODUCT($D$147:$N$152*($D$146:$N$146=$E$207)*($D$145:$N$145=$D290)*($C$147:$C$152=$B290))
) -
(
SUMIFS(O$179:O$189,$C$179:$C$189,$C290,$D$179:$D$189,$D290)*
SUMIFS(O$193:O$203,$C$193:$C$203,$C290,$D$193:$D$203,$D290)*
SUMPRODUCT($D$147:$N$152*($D$146:$N$146=$E$206)*($D$145:$N$145=$D290)*($C$147:$C$152=$B290))
)
)</f>
        <v>4816.8857374822901</v>
      </c>
      <c r="P290" s="99" cm="1">
        <f t="array" ref="P290">$A290 * $E$108 * (
(
SUMIFS(P$179:P$189,$C$179:$C$189,$C290,$D$179:$D$189,$D290)*
SUMIFS(P$193:P$203,$C$193:$C$203,$C290,$D$193:$D$203,$D290)*
SUMPRODUCT($D$147:$N$152*($D$146:$N$146=$E$207)*($D$145:$N$145=$D290)*($C$147:$C$152=$B290))
) -
(
SUMIFS(P$179:P$189,$C$179:$C$189,$C290,$D$179:$D$189,$D290)*
SUMIFS(P$193:P$203,$C$193:$C$203,$C290,$D$193:$D$203,$D290)*
SUMPRODUCT($D$147:$N$152*($D$146:$N$146=$E$206)*($D$145:$N$145=$D290)*($C$147:$C$152=$B290))
)
)</f>
        <v>4816.8857374822901</v>
      </c>
      <c r="Q290" s="99" cm="1">
        <f t="array" ref="Q290">$A290 * $E$108 * (
(
SUMIFS(Q$179:Q$189,$C$179:$C$189,$C290,$D$179:$D$189,$D290)*
SUMIFS(Q$193:Q$203,$C$193:$C$203,$C290,$D$193:$D$203,$D290)*
SUMPRODUCT($D$147:$N$152*($D$146:$N$146=$E$207)*($D$145:$N$145=$D290)*($C$147:$C$152=$B290))
) -
(
SUMIFS(Q$179:Q$189,$C$179:$C$189,$C290,$D$179:$D$189,$D290)*
SUMIFS(Q$193:Q$203,$C$193:$C$203,$C290,$D$193:$D$203,$D290)*
SUMPRODUCT($D$147:$N$152*($D$146:$N$146=$E$206)*($D$145:$N$145=$D290)*($C$147:$C$152=$B290))
)
)</f>
        <v>4816.8857374822901</v>
      </c>
      <c r="R290" s="99" cm="1">
        <f t="array" ref="R290">$A290 * $E$108 * (
(
SUMIFS(R$179:R$189,$C$179:$C$189,$C290,$D$179:$D$189,$D290)*
SUMIFS(R$193:R$203,$C$193:$C$203,$C290,$D$193:$D$203,$D290)*
SUMPRODUCT($D$147:$N$152*($D$146:$N$146=$E$207)*($D$145:$N$145=$D290)*($C$147:$C$152=$B290))
) -
(
SUMIFS(R$179:R$189,$C$179:$C$189,$C290,$D$179:$D$189,$D290)*
SUMIFS(R$193:R$203,$C$193:$C$203,$C290,$D$193:$D$203,$D290)*
SUMPRODUCT($D$147:$N$152*($D$146:$N$146=$E$206)*($D$145:$N$145=$D290)*($C$147:$C$152=$B290))
)
)</f>
        <v>4816.8857374822901</v>
      </c>
      <c r="S290" s="99" cm="1">
        <f t="array" ref="S290">$A290 * $E$108 * (
(
SUMIFS(S$179:S$189,$C$179:$C$189,$C290,$D$179:$D$189,$D290)*
SUMIFS(S$193:S$203,$C$193:$C$203,$C290,$D$193:$D$203,$D290)*
SUMPRODUCT($D$147:$N$152*($D$146:$N$146=$E$207)*($D$145:$N$145=$D290)*($C$147:$C$152=$B290))
) -
(
SUMIFS(S$179:S$189,$C$179:$C$189,$C290,$D$179:$D$189,$D290)*
SUMIFS(S$193:S$203,$C$193:$C$203,$C290,$D$193:$D$203,$D290)*
SUMPRODUCT($D$147:$N$152*($D$146:$N$146=$E$206)*($D$145:$N$145=$D290)*($C$147:$C$152=$B290))
)
)</f>
        <v>4816.8857374822901</v>
      </c>
      <c r="T290" s="99" cm="1">
        <f t="array" ref="T290">$A290 * $E$108 * (
(
SUMIFS(T$179:T$189,$C$179:$C$189,$C290,$D$179:$D$189,$D290)*
SUMIFS(T$193:T$203,$C$193:$C$203,$C290,$D$193:$D$203,$D290)*
SUMPRODUCT($D$147:$N$152*($D$146:$N$146=$E$207)*($D$145:$N$145=$D290)*($C$147:$C$152=$B290))
) -
(
SUMIFS(T$179:T$189,$C$179:$C$189,$C290,$D$179:$D$189,$D290)*
SUMIFS(T$193:T$203,$C$193:$C$203,$C290,$D$193:$D$203,$D290)*
SUMPRODUCT($D$147:$N$152*($D$146:$N$146=$E$206)*($D$145:$N$145=$D290)*($C$147:$C$152=$B290))
)
)</f>
        <v>4816.8857374822901</v>
      </c>
      <c r="U290" s="99" cm="1">
        <f t="array" ref="U290">$A290 * $E$108 * (
(
SUMIFS(U$179:U$189,$C$179:$C$189,$C290,$D$179:$D$189,$D290)*
SUMIFS(U$193:U$203,$C$193:$C$203,$C290,$D$193:$D$203,$D290)*
SUMPRODUCT($D$147:$N$152*($D$146:$N$146=$E$207)*($D$145:$N$145=$D290)*($C$147:$C$152=$B290))
) -
(
SUMIFS(U$179:U$189,$C$179:$C$189,$C290,$D$179:$D$189,$D290)*
SUMIFS(U$193:U$203,$C$193:$C$203,$C290,$D$193:$D$203,$D290)*
SUMPRODUCT($D$147:$N$152*($D$146:$N$146=$E$206)*($D$145:$N$145=$D290)*($C$147:$C$152=$B290))
)
)</f>
        <v>4816.8857374822901</v>
      </c>
      <c r="V290" s="99" cm="1">
        <f t="array" ref="V290">$A290 * $E$108 * (
(
SUMIFS(V$179:V$189,$C$179:$C$189,$C290,$D$179:$D$189,$D290)*
SUMIFS(V$193:V$203,$C$193:$C$203,$C290,$D$193:$D$203,$D290)*
SUMPRODUCT($D$147:$N$152*($D$146:$N$146=$E$207)*($D$145:$N$145=$D290)*($C$147:$C$152=$B290))
) -
(
SUMIFS(V$179:V$189,$C$179:$C$189,$C290,$D$179:$D$189,$D290)*
SUMIFS(V$193:V$203,$C$193:$C$203,$C290,$D$193:$D$203,$D290)*
SUMPRODUCT($D$147:$N$152*($D$146:$N$146=$E$206)*($D$145:$N$145=$D290)*($C$147:$C$152=$B290))
)
)</f>
        <v>4816.8857374822901</v>
      </c>
      <c r="W290" s="99" cm="1">
        <f t="array" ref="W290">$A290 * $E$108 * (
(
SUMIFS(W$179:W$189,$C$179:$C$189,$C290,$D$179:$D$189,$D290)*
SUMIFS(W$193:W$203,$C$193:$C$203,$C290,$D$193:$D$203,$D290)*
SUMPRODUCT($D$147:$N$152*($D$146:$N$146=$E$207)*($D$145:$N$145=$D290)*($C$147:$C$152=$B290))
) -
(
SUMIFS(W$179:W$189,$C$179:$C$189,$C290,$D$179:$D$189,$D290)*
SUMIFS(W$193:W$203,$C$193:$C$203,$C290,$D$193:$D$203,$D290)*
SUMPRODUCT($D$147:$N$152*($D$146:$N$146=$E$206)*($D$145:$N$145=$D290)*($C$147:$C$152=$B290))
)
)</f>
        <v>4816.8857374822901</v>
      </c>
      <c r="X290" s="99" cm="1">
        <f t="array" ref="X290">$A290 * $E$108 * (
(
SUMIFS(X$179:X$189,$C$179:$C$189,$C290,$D$179:$D$189,$D290)*
SUMIFS(X$193:X$203,$C$193:$C$203,$C290,$D$193:$D$203,$D290)*
SUMPRODUCT($D$147:$N$152*($D$146:$N$146=$E$207)*($D$145:$N$145=$D290)*($C$147:$C$152=$B290))
) -
(
SUMIFS(X$179:X$189,$C$179:$C$189,$C290,$D$179:$D$189,$D290)*
SUMIFS(X$193:X$203,$C$193:$C$203,$C290,$D$193:$D$203,$D290)*
SUMPRODUCT($D$147:$N$152*($D$146:$N$146=$E$206)*($D$145:$N$145=$D290)*($C$147:$C$152=$B290))
)
)</f>
        <v>4816.8857374822901</v>
      </c>
      <c r="Y290" s="99" cm="1">
        <f t="array" ref="Y290">$A290 * $E$108 * (
(
SUMIFS(Y$179:Y$189,$C$179:$C$189,$C290,$D$179:$D$189,$D290)*
SUMIFS(Y$193:Y$203,$C$193:$C$203,$C290,$D$193:$D$203,$D290)*
SUMPRODUCT($D$147:$N$152*($D$146:$N$146=$E$207)*($D$145:$N$145=$D290)*($C$147:$C$152=$B290))
) -
(
SUMIFS(Y$179:Y$189,$C$179:$C$189,$C290,$D$179:$D$189,$D290)*
SUMIFS(Y$193:Y$203,$C$193:$C$203,$C290,$D$193:$D$203,$D290)*
SUMPRODUCT($D$147:$N$152*($D$146:$N$146=$E$206)*($D$145:$N$145=$D290)*($C$147:$C$152=$B290))
)
)</f>
        <v>4816.8857374822901</v>
      </c>
      <c r="Z290" s="99" cm="1">
        <f t="array" ref="Z290">$A290 * $E$108 * (
(
SUMIFS(Z$179:Z$189,$C$179:$C$189,$C290,$D$179:$D$189,$D290)*
SUMIFS(Z$193:Z$203,$C$193:$C$203,$C290,$D$193:$D$203,$D290)*
SUMPRODUCT($D$147:$N$152*($D$146:$N$146=$E$207)*($D$145:$N$145=$D290)*($C$147:$C$152=$B290))
) -
(
SUMIFS(Z$179:Z$189,$C$179:$C$189,$C290,$D$179:$D$189,$D290)*
SUMIFS(Z$193:Z$203,$C$193:$C$203,$C290,$D$193:$D$203,$D290)*
SUMPRODUCT($D$147:$N$152*($D$146:$N$146=$E$206)*($D$145:$N$145=$D290)*($C$147:$C$152=$B290))
)
)</f>
        <v>4816.8857374822901</v>
      </c>
      <c r="AA290" s="99" cm="1">
        <f t="array" ref="AA290">$A290 * $E$108 * (
(
SUMIFS(AA$179:AA$189,$C$179:$C$189,$C290,$D$179:$D$189,$D290)*
SUMIFS(AA$193:AA$203,$C$193:$C$203,$C290,$D$193:$D$203,$D290)*
SUMPRODUCT($D$147:$N$152*($D$146:$N$146=$E$207)*($D$145:$N$145=$D290)*($C$147:$C$152=$B290))
) -
(
SUMIFS(AA$179:AA$189,$C$179:$C$189,$C290,$D$179:$D$189,$D290)*
SUMIFS(AA$193:AA$203,$C$193:$C$203,$C290,$D$193:$D$203,$D290)*
SUMPRODUCT($D$147:$N$152*($D$146:$N$146=$E$206)*($D$145:$N$145=$D290)*($C$147:$C$152=$B290))
)
)</f>
        <v>4816.8857374822901</v>
      </c>
      <c r="AB290" s="99" cm="1">
        <f t="array" ref="AB290">$A290 * $E$108 * (
(
SUMIFS(AB$179:AB$189,$C$179:$C$189,$C290,$D$179:$D$189,$D290)*
SUMIFS(AB$193:AB$203,$C$193:$C$203,$C290,$D$193:$D$203,$D290)*
SUMPRODUCT($D$147:$N$152*($D$146:$N$146=$E$207)*($D$145:$N$145=$D290)*($C$147:$C$152=$B290))
) -
(
SUMIFS(AB$179:AB$189,$C$179:$C$189,$C290,$D$179:$D$189,$D290)*
SUMIFS(AB$193:AB$203,$C$193:$C$203,$C290,$D$193:$D$203,$D290)*
SUMPRODUCT($D$147:$N$152*($D$146:$N$146=$E$206)*($D$145:$N$145=$D290)*($C$147:$C$152=$B290))
)
)</f>
        <v>4816.8857374822901</v>
      </c>
      <c r="AC290" s="99" cm="1">
        <f t="array" ref="AC290">$A290 * $E$108 * (
(
SUMIFS(AC$179:AC$189,$C$179:$C$189,$C290,$D$179:$D$189,$D290)*
SUMIFS(AC$193:AC$203,$C$193:$C$203,$C290,$D$193:$D$203,$D290)*
SUMPRODUCT($D$147:$N$152*($D$146:$N$146=$E$207)*($D$145:$N$145=$D290)*($C$147:$C$152=$B290))
) -
(
SUMIFS(AC$179:AC$189,$C$179:$C$189,$C290,$D$179:$D$189,$D290)*
SUMIFS(AC$193:AC$203,$C$193:$C$203,$C290,$D$193:$D$203,$D290)*
SUMPRODUCT($D$147:$N$152*($D$146:$N$146=$E$206)*($D$145:$N$145=$D290)*($C$147:$C$152=$B290))
)
)</f>
        <v>4816.8857374822901</v>
      </c>
      <c r="AD290" s="99" cm="1">
        <f t="array" ref="AD290">$A290 * $E$108 * (
(
SUMIFS(AD$179:AD$189,$C$179:$C$189,$C290,$D$179:$D$189,$D290)*
SUMIFS(AD$193:AD$203,$C$193:$C$203,$C290,$D$193:$D$203,$D290)*
SUMPRODUCT($D$147:$N$152*($D$146:$N$146=$E$207)*($D$145:$N$145=$D290)*($C$147:$C$152=$B290))
) -
(
SUMIFS(AD$179:AD$189,$C$179:$C$189,$C290,$D$179:$D$189,$D290)*
SUMIFS(AD$193:AD$203,$C$193:$C$203,$C290,$D$193:$D$203,$D290)*
SUMPRODUCT($D$147:$N$152*($D$146:$N$146=$E$206)*($D$145:$N$145=$D290)*($C$147:$C$152=$B290))
)
)</f>
        <v>4816.8857374822901</v>
      </c>
    </row>
    <row r="291" spans="1:31" x14ac:dyDescent="0.2">
      <c r="A291" s="15">
        <f>1</f>
        <v>1</v>
      </c>
      <c r="B291" s="6" t="s">
        <v>48</v>
      </c>
      <c r="C291" s="6" t="s">
        <v>37</v>
      </c>
      <c r="D291" s="6" t="s">
        <v>124</v>
      </c>
      <c r="E291" s="99" cm="1">
        <f t="array" ref="E291">$A291 * $E$108 * (
(
SUMIFS(E$179:E$189,$C$179:$C$189,$C291,$D$179:$D$189,$D291)*
SUMIFS(E$193:E$203,$C$193:$C$203,$C291,$D$193:$D$203,$D291)*
SUMPRODUCT($D$147:$N$152*($D$146:$N$146=$E$207)*($D$145:$N$145=$D291)*($C$147:$C$152=$B291))
) -
(
SUMIFS(E$179:E$189,$C$179:$C$189,$C291,$D$179:$D$189,$D291)*
SUMIFS(E$193:E$203,$C$193:$C$203,$C291,$D$193:$D$203,$D291)*
SUMPRODUCT($D$147:$N$152*($D$146:$N$146=$E$206)*($D$145:$N$145=$D291)*($C$147:$C$152=$B291))
)
)</f>
        <v>0</v>
      </c>
      <c r="F291" s="99" cm="1">
        <f t="array" ref="F291">$A291 * $E$108 * (
(
SUMIFS(F$179:F$189,$C$179:$C$189,$C291,$D$179:$D$189,$D291)*
SUMIFS(F$193:F$203,$C$193:$C$203,$C291,$D$193:$D$203,$D291)*
SUMPRODUCT($D$147:$N$152*($D$146:$N$146=$E$207)*($D$145:$N$145=$D291)*($C$147:$C$152=$B291))
) -
(
SUMIFS(F$179:F$189,$C$179:$C$189,$C291,$D$179:$D$189,$D291)*
SUMIFS(F$193:F$203,$C$193:$C$203,$C291,$D$193:$D$203,$D291)*
SUMPRODUCT($D$147:$N$152*($D$146:$N$146=$E$206)*($D$145:$N$145=$D291)*($C$147:$C$152=$B291))
)
)</f>
        <v>0</v>
      </c>
      <c r="G291" s="99" cm="1">
        <f t="array" ref="G291">$A291 * $E$108 * (
(
SUMIFS(G$179:G$189,$C$179:$C$189,$C291,$D$179:$D$189,$D291)*
SUMIFS(G$193:G$203,$C$193:$C$203,$C291,$D$193:$D$203,$D291)*
SUMPRODUCT($D$147:$N$152*($D$146:$N$146=$E$207)*($D$145:$N$145=$D291)*($C$147:$C$152=$B291))
) -
(
SUMIFS(G$179:G$189,$C$179:$C$189,$C291,$D$179:$D$189,$D291)*
SUMIFS(G$193:G$203,$C$193:$C$203,$C291,$D$193:$D$203,$D291)*
SUMPRODUCT($D$147:$N$152*($D$146:$N$146=$E$206)*($D$145:$N$145=$D291)*($C$147:$C$152=$B291))
)
)</f>
        <v>8.9372321917332869</v>
      </c>
      <c r="H291" s="99" cm="1">
        <f t="array" ref="H291">$A291 * $E$108 * (
(
SUMIFS(H$179:H$189,$C$179:$C$189,$C291,$D$179:$D$189,$D291)*
SUMIFS(H$193:H$203,$C$193:$C$203,$C291,$D$193:$D$203,$D291)*
SUMPRODUCT($D$147:$N$152*($D$146:$N$146=$E$207)*($D$145:$N$145=$D291)*($C$147:$C$152=$B291))
) -
(
SUMIFS(H$179:H$189,$C$179:$C$189,$C291,$D$179:$D$189,$D291)*
SUMIFS(H$193:H$203,$C$193:$C$203,$C291,$D$193:$D$203,$D291)*
SUMPRODUCT($D$147:$N$152*($D$146:$N$146=$E$206)*($D$145:$N$145=$D291)*($C$147:$C$152=$B291))
)
)</f>
        <v>17.874464383466574</v>
      </c>
      <c r="I291" s="99" cm="1">
        <f t="array" ref="I291">$A291 * $E$108 * (
(
SUMIFS(I$179:I$189,$C$179:$C$189,$C291,$D$179:$D$189,$D291)*
SUMIFS(I$193:I$203,$C$193:$C$203,$C291,$D$193:$D$203,$D291)*
SUMPRODUCT($D$147:$N$152*($D$146:$N$146=$E$207)*($D$145:$N$145=$D291)*($C$147:$C$152=$B291))
) -
(
SUMIFS(I$179:I$189,$C$179:$C$189,$C291,$D$179:$D$189,$D291)*
SUMIFS(I$193:I$203,$C$193:$C$203,$C291,$D$193:$D$203,$D291)*
SUMPRODUCT($D$147:$N$152*($D$146:$N$146=$E$206)*($D$145:$N$145=$D291)*($C$147:$C$152=$B291))
)
)</f>
        <v>26.811696575199868</v>
      </c>
      <c r="J291" s="99" cm="1">
        <f t="array" ref="J291">$A291 * $E$108 * (
(
SUMIFS(J$179:J$189,$C$179:$C$189,$C291,$D$179:$D$189,$D291)*
SUMIFS(J$193:J$203,$C$193:$C$203,$C291,$D$193:$D$203,$D291)*
SUMPRODUCT($D$147:$N$152*($D$146:$N$146=$E$207)*($D$145:$N$145=$D291)*($C$147:$C$152=$B291))
) -
(
SUMIFS(J$179:J$189,$C$179:$C$189,$C291,$D$179:$D$189,$D291)*
SUMIFS(J$193:J$203,$C$193:$C$203,$C291,$D$193:$D$203,$D291)*
SUMPRODUCT($D$147:$N$152*($D$146:$N$146=$E$206)*($D$145:$N$145=$D291)*($C$147:$C$152=$B291))
)
)</f>
        <v>35.748928766933147</v>
      </c>
      <c r="K291" s="99" cm="1">
        <f t="array" ref="K291">$A291 * $E$108 * (
(
SUMIFS(K$179:K$189,$C$179:$C$189,$C291,$D$179:$D$189,$D291)*
SUMIFS(K$193:K$203,$C$193:$C$203,$C291,$D$193:$D$203,$D291)*
SUMPRODUCT($D$147:$N$152*($D$146:$N$146=$E$207)*($D$145:$N$145=$D291)*($C$147:$C$152=$B291))
) -
(
SUMIFS(K$179:K$189,$C$179:$C$189,$C291,$D$179:$D$189,$D291)*
SUMIFS(K$193:K$203,$C$193:$C$203,$C291,$D$193:$D$203,$D291)*
SUMPRODUCT($D$147:$N$152*($D$146:$N$146=$E$206)*($D$145:$N$145=$D291)*($C$147:$C$152=$B291))
)
)</f>
        <v>44.686160958666427</v>
      </c>
      <c r="L291" s="99" cm="1">
        <f t="array" ref="L291">$A291 * $E$108 * (
(
SUMIFS(L$179:L$189,$C$179:$C$189,$C291,$D$179:$D$189,$D291)*
SUMIFS(L$193:L$203,$C$193:$C$203,$C291,$D$193:$D$203,$D291)*
SUMPRODUCT($D$147:$N$152*($D$146:$N$146=$E$207)*($D$145:$N$145=$D291)*($C$147:$C$152=$B291))
) -
(
SUMIFS(L$179:L$189,$C$179:$C$189,$C291,$D$179:$D$189,$D291)*
SUMIFS(L$193:L$203,$C$193:$C$203,$C291,$D$193:$D$203,$D291)*
SUMPRODUCT($D$147:$N$152*($D$146:$N$146=$E$206)*($D$145:$N$145=$D291)*($C$147:$C$152=$B291))
)
)</f>
        <v>44.686160958666427</v>
      </c>
      <c r="M291" s="99" cm="1">
        <f t="array" ref="M291">$A291 * $E$108 * (
(
SUMIFS(M$179:M$189,$C$179:$C$189,$C291,$D$179:$D$189,$D291)*
SUMIFS(M$193:M$203,$C$193:$C$203,$C291,$D$193:$D$203,$D291)*
SUMPRODUCT($D$147:$N$152*($D$146:$N$146=$E$207)*($D$145:$N$145=$D291)*($C$147:$C$152=$B291))
) -
(
SUMIFS(M$179:M$189,$C$179:$C$189,$C291,$D$179:$D$189,$D291)*
SUMIFS(M$193:M$203,$C$193:$C$203,$C291,$D$193:$D$203,$D291)*
SUMPRODUCT($D$147:$N$152*($D$146:$N$146=$E$206)*($D$145:$N$145=$D291)*($C$147:$C$152=$B291))
)
)</f>
        <v>44.686160958666427</v>
      </c>
      <c r="N291" s="99" cm="1">
        <f t="array" ref="N291">$A291 * $E$108 * (
(
SUMIFS(N$179:N$189,$C$179:$C$189,$C291,$D$179:$D$189,$D291)*
SUMIFS(N$193:N$203,$C$193:$C$203,$C291,$D$193:$D$203,$D291)*
SUMPRODUCT($D$147:$N$152*($D$146:$N$146=$E$207)*($D$145:$N$145=$D291)*($C$147:$C$152=$B291))
) -
(
SUMIFS(N$179:N$189,$C$179:$C$189,$C291,$D$179:$D$189,$D291)*
SUMIFS(N$193:N$203,$C$193:$C$203,$C291,$D$193:$D$203,$D291)*
SUMPRODUCT($D$147:$N$152*($D$146:$N$146=$E$206)*($D$145:$N$145=$D291)*($C$147:$C$152=$B291))
)
)</f>
        <v>44.686160958666427</v>
      </c>
      <c r="O291" s="99" cm="1">
        <f t="array" ref="O291">$A291 * $E$108 * (
(
SUMIFS(O$179:O$189,$C$179:$C$189,$C291,$D$179:$D$189,$D291)*
SUMIFS(O$193:O$203,$C$193:$C$203,$C291,$D$193:$D$203,$D291)*
SUMPRODUCT($D$147:$N$152*($D$146:$N$146=$E$207)*($D$145:$N$145=$D291)*($C$147:$C$152=$B291))
) -
(
SUMIFS(O$179:O$189,$C$179:$C$189,$C291,$D$179:$D$189,$D291)*
SUMIFS(O$193:O$203,$C$193:$C$203,$C291,$D$193:$D$203,$D291)*
SUMPRODUCT($D$147:$N$152*($D$146:$N$146=$E$206)*($D$145:$N$145=$D291)*($C$147:$C$152=$B291))
)
)</f>
        <v>44.686160958666427</v>
      </c>
      <c r="P291" s="99" cm="1">
        <f t="array" ref="P291">$A291 * $E$108 * (
(
SUMIFS(P$179:P$189,$C$179:$C$189,$C291,$D$179:$D$189,$D291)*
SUMIFS(P$193:P$203,$C$193:$C$203,$C291,$D$193:$D$203,$D291)*
SUMPRODUCT($D$147:$N$152*($D$146:$N$146=$E$207)*($D$145:$N$145=$D291)*($C$147:$C$152=$B291))
) -
(
SUMIFS(P$179:P$189,$C$179:$C$189,$C291,$D$179:$D$189,$D291)*
SUMIFS(P$193:P$203,$C$193:$C$203,$C291,$D$193:$D$203,$D291)*
SUMPRODUCT($D$147:$N$152*($D$146:$N$146=$E$206)*($D$145:$N$145=$D291)*($C$147:$C$152=$B291))
)
)</f>
        <v>44.686160958666427</v>
      </c>
      <c r="Q291" s="99" cm="1">
        <f t="array" ref="Q291">$A291 * $E$108 * (
(
SUMIFS(Q$179:Q$189,$C$179:$C$189,$C291,$D$179:$D$189,$D291)*
SUMIFS(Q$193:Q$203,$C$193:$C$203,$C291,$D$193:$D$203,$D291)*
SUMPRODUCT($D$147:$N$152*($D$146:$N$146=$E$207)*($D$145:$N$145=$D291)*($C$147:$C$152=$B291))
) -
(
SUMIFS(Q$179:Q$189,$C$179:$C$189,$C291,$D$179:$D$189,$D291)*
SUMIFS(Q$193:Q$203,$C$193:$C$203,$C291,$D$193:$D$203,$D291)*
SUMPRODUCT($D$147:$N$152*($D$146:$N$146=$E$206)*($D$145:$N$145=$D291)*($C$147:$C$152=$B291))
)
)</f>
        <v>44.686160958666427</v>
      </c>
      <c r="R291" s="99" cm="1">
        <f t="array" ref="R291">$A291 * $E$108 * (
(
SUMIFS(R$179:R$189,$C$179:$C$189,$C291,$D$179:$D$189,$D291)*
SUMIFS(R$193:R$203,$C$193:$C$203,$C291,$D$193:$D$203,$D291)*
SUMPRODUCT($D$147:$N$152*($D$146:$N$146=$E$207)*($D$145:$N$145=$D291)*($C$147:$C$152=$B291))
) -
(
SUMIFS(R$179:R$189,$C$179:$C$189,$C291,$D$179:$D$189,$D291)*
SUMIFS(R$193:R$203,$C$193:$C$203,$C291,$D$193:$D$203,$D291)*
SUMPRODUCT($D$147:$N$152*($D$146:$N$146=$E$206)*($D$145:$N$145=$D291)*($C$147:$C$152=$B291))
)
)</f>
        <v>44.686160958666427</v>
      </c>
      <c r="S291" s="99" cm="1">
        <f t="array" ref="S291">$A291 * $E$108 * (
(
SUMIFS(S$179:S$189,$C$179:$C$189,$C291,$D$179:$D$189,$D291)*
SUMIFS(S$193:S$203,$C$193:$C$203,$C291,$D$193:$D$203,$D291)*
SUMPRODUCT($D$147:$N$152*($D$146:$N$146=$E$207)*($D$145:$N$145=$D291)*($C$147:$C$152=$B291))
) -
(
SUMIFS(S$179:S$189,$C$179:$C$189,$C291,$D$179:$D$189,$D291)*
SUMIFS(S$193:S$203,$C$193:$C$203,$C291,$D$193:$D$203,$D291)*
SUMPRODUCT($D$147:$N$152*($D$146:$N$146=$E$206)*($D$145:$N$145=$D291)*($C$147:$C$152=$B291))
)
)</f>
        <v>44.686160958666427</v>
      </c>
      <c r="T291" s="99" cm="1">
        <f t="array" ref="T291">$A291 * $E$108 * (
(
SUMIFS(T$179:T$189,$C$179:$C$189,$C291,$D$179:$D$189,$D291)*
SUMIFS(T$193:T$203,$C$193:$C$203,$C291,$D$193:$D$203,$D291)*
SUMPRODUCT($D$147:$N$152*($D$146:$N$146=$E$207)*($D$145:$N$145=$D291)*($C$147:$C$152=$B291))
) -
(
SUMIFS(T$179:T$189,$C$179:$C$189,$C291,$D$179:$D$189,$D291)*
SUMIFS(T$193:T$203,$C$193:$C$203,$C291,$D$193:$D$203,$D291)*
SUMPRODUCT($D$147:$N$152*($D$146:$N$146=$E$206)*($D$145:$N$145=$D291)*($C$147:$C$152=$B291))
)
)</f>
        <v>44.686160958666427</v>
      </c>
      <c r="U291" s="99" cm="1">
        <f t="array" ref="U291">$A291 * $E$108 * (
(
SUMIFS(U$179:U$189,$C$179:$C$189,$C291,$D$179:$D$189,$D291)*
SUMIFS(U$193:U$203,$C$193:$C$203,$C291,$D$193:$D$203,$D291)*
SUMPRODUCT($D$147:$N$152*($D$146:$N$146=$E$207)*($D$145:$N$145=$D291)*($C$147:$C$152=$B291))
) -
(
SUMIFS(U$179:U$189,$C$179:$C$189,$C291,$D$179:$D$189,$D291)*
SUMIFS(U$193:U$203,$C$193:$C$203,$C291,$D$193:$D$203,$D291)*
SUMPRODUCT($D$147:$N$152*($D$146:$N$146=$E$206)*($D$145:$N$145=$D291)*($C$147:$C$152=$B291))
)
)</f>
        <v>44.686160958666427</v>
      </c>
      <c r="V291" s="99" cm="1">
        <f t="array" ref="V291">$A291 * $E$108 * (
(
SUMIFS(V$179:V$189,$C$179:$C$189,$C291,$D$179:$D$189,$D291)*
SUMIFS(V$193:V$203,$C$193:$C$203,$C291,$D$193:$D$203,$D291)*
SUMPRODUCT($D$147:$N$152*($D$146:$N$146=$E$207)*($D$145:$N$145=$D291)*($C$147:$C$152=$B291))
) -
(
SUMIFS(V$179:V$189,$C$179:$C$189,$C291,$D$179:$D$189,$D291)*
SUMIFS(V$193:V$203,$C$193:$C$203,$C291,$D$193:$D$203,$D291)*
SUMPRODUCT($D$147:$N$152*($D$146:$N$146=$E$206)*($D$145:$N$145=$D291)*($C$147:$C$152=$B291))
)
)</f>
        <v>44.686160958666427</v>
      </c>
      <c r="W291" s="99" cm="1">
        <f t="array" ref="W291">$A291 * $E$108 * (
(
SUMIFS(W$179:W$189,$C$179:$C$189,$C291,$D$179:$D$189,$D291)*
SUMIFS(W$193:W$203,$C$193:$C$203,$C291,$D$193:$D$203,$D291)*
SUMPRODUCT($D$147:$N$152*($D$146:$N$146=$E$207)*($D$145:$N$145=$D291)*($C$147:$C$152=$B291))
) -
(
SUMIFS(W$179:W$189,$C$179:$C$189,$C291,$D$179:$D$189,$D291)*
SUMIFS(W$193:W$203,$C$193:$C$203,$C291,$D$193:$D$203,$D291)*
SUMPRODUCT($D$147:$N$152*($D$146:$N$146=$E$206)*($D$145:$N$145=$D291)*($C$147:$C$152=$B291))
)
)</f>
        <v>44.686160958666427</v>
      </c>
      <c r="X291" s="99" cm="1">
        <f t="array" ref="X291">$A291 * $E$108 * (
(
SUMIFS(X$179:X$189,$C$179:$C$189,$C291,$D$179:$D$189,$D291)*
SUMIFS(X$193:X$203,$C$193:$C$203,$C291,$D$193:$D$203,$D291)*
SUMPRODUCT($D$147:$N$152*($D$146:$N$146=$E$207)*($D$145:$N$145=$D291)*($C$147:$C$152=$B291))
) -
(
SUMIFS(X$179:X$189,$C$179:$C$189,$C291,$D$179:$D$189,$D291)*
SUMIFS(X$193:X$203,$C$193:$C$203,$C291,$D$193:$D$203,$D291)*
SUMPRODUCT($D$147:$N$152*($D$146:$N$146=$E$206)*($D$145:$N$145=$D291)*($C$147:$C$152=$B291))
)
)</f>
        <v>44.686160958666427</v>
      </c>
      <c r="Y291" s="99" cm="1">
        <f t="array" ref="Y291">$A291 * $E$108 * (
(
SUMIFS(Y$179:Y$189,$C$179:$C$189,$C291,$D$179:$D$189,$D291)*
SUMIFS(Y$193:Y$203,$C$193:$C$203,$C291,$D$193:$D$203,$D291)*
SUMPRODUCT($D$147:$N$152*($D$146:$N$146=$E$207)*($D$145:$N$145=$D291)*($C$147:$C$152=$B291))
) -
(
SUMIFS(Y$179:Y$189,$C$179:$C$189,$C291,$D$179:$D$189,$D291)*
SUMIFS(Y$193:Y$203,$C$193:$C$203,$C291,$D$193:$D$203,$D291)*
SUMPRODUCT($D$147:$N$152*($D$146:$N$146=$E$206)*($D$145:$N$145=$D291)*($C$147:$C$152=$B291))
)
)</f>
        <v>44.686160958666427</v>
      </c>
      <c r="Z291" s="99" cm="1">
        <f t="array" ref="Z291">$A291 * $E$108 * (
(
SUMIFS(Z$179:Z$189,$C$179:$C$189,$C291,$D$179:$D$189,$D291)*
SUMIFS(Z$193:Z$203,$C$193:$C$203,$C291,$D$193:$D$203,$D291)*
SUMPRODUCT($D$147:$N$152*($D$146:$N$146=$E$207)*($D$145:$N$145=$D291)*($C$147:$C$152=$B291))
) -
(
SUMIFS(Z$179:Z$189,$C$179:$C$189,$C291,$D$179:$D$189,$D291)*
SUMIFS(Z$193:Z$203,$C$193:$C$203,$C291,$D$193:$D$203,$D291)*
SUMPRODUCT($D$147:$N$152*($D$146:$N$146=$E$206)*($D$145:$N$145=$D291)*($C$147:$C$152=$B291))
)
)</f>
        <v>44.686160958666427</v>
      </c>
      <c r="AA291" s="99" cm="1">
        <f t="array" ref="AA291">$A291 * $E$108 * (
(
SUMIFS(AA$179:AA$189,$C$179:$C$189,$C291,$D$179:$D$189,$D291)*
SUMIFS(AA$193:AA$203,$C$193:$C$203,$C291,$D$193:$D$203,$D291)*
SUMPRODUCT($D$147:$N$152*($D$146:$N$146=$E$207)*($D$145:$N$145=$D291)*($C$147:$C$152=$B291))
) -
(
SUMIFS(AA$179:AA$189,$C$179:$C$189,$C291,$D$179:$D$189,$D291)*
SUMIFS(AA$193:AA$203,$C$193:$C$203,$C291,$D$193:$D$203,$D291)*
SUMPRODUCT($D$147:$N$152*($D$146:$N$146=$E$206)*($D$145:$N$145=$D291)*($C$147:$C$152=$B291))
)
)</f>
        <v>44.686160958666427</v>
      </c>
      <c r="AB291" s="99" cm="1">
        <f t="array" ref="AB291">$A291 * $E$108 * (
(
SUMIFS(AB$179:AB$189,$C$179:$C$189,$C291,$D$179:$D$189,$D291)*
SUMIFS(AB$193:AB$203,$C$193:$C$203,$C291,$D$193:$D$203,$D291)*
SUMPRODUCT($D$147:$N$152*($D$146:$N$146=$E$207)*($D$145:$N$145=$D291)*($C$147:$C$152=$B291))
) -
(
SUMIFS(AB$179:AB$189,$C$179:$C$189,$C291,$D$179:$D$189,$D291)*
SUMIFS(AB$193:AB$203,$C$193:$C$203,$C291,$D$193:$D$203,$D291)*
SUMPRODUCT($D$147:$N$152*($D$146:$N$146=$E$206)*($D$145:$N$145=$D291)*($C$147:$C$152=$B291))
)
)</f>
        <v>44.686160958666427</v>
      </c>
      <c r="AC291" s="99" cm="1">
        <f t="array" ref="AC291">$A291 * $E$108 * (
(
SUMIFS(AC$179:AC$189,$C$179:$C$189,$C291,$D$179:$D$189,$D291)*
SUMIFS(AC$193:AC$203,$C$193:$C$203,$C291,$D$193:$D$203,$D291)*
SUMPRODUCT($D$147:$N$152*($D$146:$N$146=$E$207)*($D$145:$N$145=$D291)*($C$147:$C$152=$B291))
) -
(
SUMIFS(AC$179:AC$189,$C$179:$C$189,$C291,$D$179:$D$189,$D291)*
SUMIFS(AC$193:AC$203,$C$193:$C$203,$C291,$D$193:$D$203,$D291)*
SUMPRODUCT($D$147:$N$152*($D$146:$N$146=$E$206)*($D$145:$N$145=$D291)*($C$147:$C$152=$B291))
)
)</f>
        <v>44.686160958666427</v>
      </c>
      <c r="AD291" s="99" cm="1">
        <f t="array" ref="AD291">$A291 * $E$108 * (
(
SUMIFS(AD$179:AD$189,$C$179:$C$189,$C291,$D$179:$D$189,$D291)*
SUMIFS(AD$193:AD$203,$C$193:$C$203,$C291,$D$193:$D$203,$D291)*
SUMPRODUCT($D$147:$N$152*($D$146:$N$146=$E$207)*($D$145:$N$145=$D291)*($C$147:$C$152=$B291))
) -
(
SUMIFS(AD$179:AD$189,$C$179:$C$189,$C291,$D$179:$D$189,$D291)*
SUMIFS(AD$193:AD$203,$C$193:$C$203,$C291,$D$193:$D$203,$D291)*
SUMPRODUCT($D$147:$N$152*($D$146:$N$146=$E$206)*($D$145:$N$145=$D291)*($C$147:$C$152=$B291))
)
)</f>
        <v>44.686160958666427</v>
      </c>
    </row>
    <row r="292" spans="1:31" x14ac:dyDescent="0.2">
      <c r="A292" s="15">
        <f>1</f>
        <v>1</v>
      </c>
      <c r="B292" s="6" t="s">
        <v>49</v>
      </c>
      <c r="C292" s="6" t="s">
        <v>37</v>
      </c>
      <c r="D292" s="6" t="s">
        <v>124</v>
      </c>
      <c r="E292" s="99" cm="1">
        <f t="array" ref="E292">$A292 * $E$108 * (
(
SUMIFS(E$179:E$189,$C$179:$C$189,$C292,$D$179:$D$189,$D292)*
SUMIFS(E$193:E$203,$C$193:$C$203,$C292,$D$193:$D$203,$D292)*
SUMPRODUCT($D$147:$N$152*($D$146:$N$146=$E$207)*($D$145:$N$145=$D292)*($C$147:$C$152=$B292))
) -
(
SUMIFS(E$179:E$189,$C$179:$C$189,$C292,$D$179:$D$189,$D292)*
SUMIFS(E$193:E$203,$C$193:$C$203,$C292,$D$193:$D$203,$D292)*
SUMPRODUCT($D$147:$N$152*($D$146:$N$146=$E$206)*($D$145:$N$145=$D292)*($C$147:$C$152=$B292))
)
)</f>
        <v>0</v>
      </c>
      <c r="F292" s="99" cm="1">
        <f t="array" ref="F292">$A292 * $E$108 * (
(
SUMIFS(F$179:F$189,$C$179:$C$189,$C292,$D$179:$D$189,$D292)*
SUMIFS(F$193:F$203,$C$193:$C$203,$C292,$D$193:$D$203,$D292)*
SUMPRODUCT($D$147:$N$152*($D$146:$N$146=$E$207)*($D$145:$N$145=$D292)*($C$147:$C$152=$B292))
) -
(
SUMIFS(F$179:F$189,$C$179:$C$189,$C292,$D$179:$D$189,$D292)*
SUMIFS(F$193:F$203,$C$193:$C$203,$C292,$D$193:$D$203,$D292)*
SUMPRODUCT($D$147:$N$152*($D$146:$N$146=$E$206)*($D$145:$N$145=$D292)*($C$147:$C$152=$B292))
)
)</f>
        <v>0</v>
      </c>
      <c r="G292" s="99" cm="1">
        <f t="array" ref="G292">$A292 * $E$108 * (
(
SUMIFS(G$179:G$189,$C$179:$C$189,$C292,$D$179:$D$189,$D292)*
SUMIFS(G$193:G$203,$C$193:$C$203,$C292,$D$193:$D$203,$D292)*
SUMPRODUCT($D$147:$N$152*($D$146:$N$146=$E$207)*($D$145:$N$145=$D292)*($C$147:$C$152=$B292))
) -
(
SUMIFS(G$179:G$189,$C$179:$C$189,$C292,$D$179:$D$189,$D292)*
SUMIFS(G$193:G$203,$C$193:$C$203,$C292,$D$193:$D$203,$D292)*
SUMPRODUCT($D$147:$N$152*($D$146:$N$146=$E$206)*($D$145:$N$145=$D292)*($C$147:$C$152=$B292))
)
)</f>
        <v>8.1894311801943491</v>
      </c>
      <c r="H292" s="99" cm="1">
        <f t="array" ref="H292">$A292 * $E$108 * (
(
SUMIFS(H$179:H$189,$C$179:$C$189,$C292,$D$179:$D$189,$D292)*
SUMIFS(H$193:H$203,$C$193:$C$203,$C292,$D$193:$D$203,$D292)*
SUMPRODUCT($D$147:$N$152*($D$146:$N$146=$E$207)*($D$145:$N$145=$D292)*($C$147:$C$152=$B292))
) -
(
SUMIFS(H$179:H$189,$C$179:$C$189,$C292,$D$179:$D$189,$D292)*
SUMIFS(H$193:H$203,$C$193:$C$203,$C292,$D$193:$D$203,$D292)*
SUMPRODUCT($D$147:$N$152*($D$146:$N$146=$E$206)*($D$145:$N$145=$D292)*($C$147:$C$152=$B292))
)
)</f>
        <v>16.378862360388698</v>
      </c>
      <c r="I292" s="99" cm="1">
        <f t="array" ref="I292">$A292 * $E$108 * (
(
SUMIFS(I$179:I$189,$C$179:$C$189,$C292,$D$179:$D$189,$D292)*
SUMIFS(I$193:I$203,$C$193:$C$203,$C292,$D$193:$D$203,$D292)*
SUMPRODUCT($D$147:$N$152*($D$146:$N$146=$E$207)*($D$145:$N$145=$D292)*($C$147:$C$152=$B292))
) -
(
SUMIFS(I$179:I$189,$C$179:$C$189,$C292,$D$179:$D$189,$D292)*
SUMIFS(I$193:I$203,$C$193:$C$203,$C292,$D$193:$D$203,$D292)*
SUMPRODUCT($D$147:$N$152*($D$146:$N$146=$E$206)*($D$145:$N$145=$D292)*($C$147:$C$152=$B292))
)
)</f>
        <v>24.568293540583049</v>
      </c>
      <c r="J292" s="99" cm="1">
        <f t="array" ref="J292">$A292 * $E$108 * (
(
SUMIFS(J$179:J$189,$C$179:$C$189,$C292,$D$179:$D$189,$D292)*
SUMIFS(J$193:J$203,$C$193:$C$203,$C292,$D$193:$D$203,$D292)*
SUMPRODUCT($D$147:$N$152*($D$146:$N$146=$E$207)*($D$145:$N$145=$D292)*($C$147:$C$152=$B292))
) -
(
SUMIFS(J$179:J$189,$C$179:$C$189,$C292,$D$179:$D$189,$D292)*
SUMIFS(J$193:J$203,$C$193:$C$203,$C292,$D$193:$D$203,$D292)*
SUMPRODUCT($D$147:$N$152*($D$146:$N$146=$E$206)*($D$145:$N$145=$D292)*($C$147:$C$152=$B292))
)
)</f>
        <v>32.757724720777396</v>
      </c>
      <c r="K292" s="99" cm="1">
        <f t="array" ref="K292">$A292 * $E$108 * (
(
SUMIFS(K$179:K$189,$C$179:$C$189,$C292,$D$179:$D$189,$D292)*
SUMIFS(K$193:K$203,$C$193:$C$203,$C292,$D$193:$D$203,$D292)*
SUMPRODUCT($D$147:$N$152*($D$146:$N$146=$E$207)*($D$145:$N$145=$D292)*($C$147:$C$152=$B292))
) -
(
SUMIFS(K$179:K$189,$C$179:$C$189,$C292,$D$179:$D$189,$D292)*
SUMIFS(K$193:K$203,$C$193:$C$203,$C292,$D$193:$D$203,$D292)*
SUMPRODUCT($D$147:$N$152*($D$146:$N$146=$E$206)*($D$145:$N$145=$D292)*($C$147:$C$152=$B292))
)
)</f>
        <v>40.947155900971737</v>
      </c>
      <c r="L292" s="99" cm="1">
        <f t="array" ref="L292">$A292 * $E$108 * (
(
SUMIFS(L$179:L$189,$C$179:$C$189,$C292,$D$179:$D$189,$D292)*
SUMIFS(L$193:L$203,$C$193:$C$203,$C292,$D$193:$D$203,$D292)*
SUMPRODUCT($D$147:$N$152*($D$146:$N$146=$E$207)*($D$145:$N$145=$D292)*($C$147:$C$152=$B292))
) -
(
SUMIFS(L$179:L$189,$C$179:$C$189,$C292,$D$179:$D$189,$D292)*
SUMIFS(L$193:L$203,$C$193:$C$203,$C292,$D$193:$D$203,$D292)*
SUMPRODUCT($D$147:$N$152*($D$146:$N$146=$E$206)*($D$145:$N$145=$D292)*($C$147:$C$152=$B292))
)
)</f>
        <v>40.947155900971737</v>
      </c>
      <c r="M292" s="99" cm="1">
        <f t="array" ref="M292">$A292 * $E$108 * (
(
SUMIFS(M$179:M$189,$C$179:$C$189,$C292,$D$179:$D$189,$D292)*
SUMIFS(M$193:M$203,$C$193:$C$203,$C292,$D$193:$D$203,$D292)*
SUMPRODUCT($D$147:$N$152*($D$146:$N$146=$E$207)*($D$145:$N$145=$D292)*($C$147:$C$152=$B292))
) -
(
SUMIFS(M$179:M$189,$C$179:$C$189,$C292,$D$179:$D$189,$D292)*
SUMIFS(M$193:M$203,$C$193:$C$203,$C292,$D$193:$D$203,$D292)*
SUMPRODUCT($D$147:$N$152*($D$146:$N$146=$E$206)*($D$145:$N$145=$D292)*($C$147:$C$152=$B292))
)
)</f>
        <v>40.947155900971737</v>
      </c>
      <c r="N292" s="99" cm="1">
        <f t="array" ref="N292">$A292 * $E$108 * (
(
SUMIFS(N$179:N$189,$C$179:$C$189,$C292,$D$179:$D$189,$D292)*
SUMIFS(N$193:N$203,$C$193:$C$203,$C292,$D$193:$D$203,$D292)*
SUMPRODUCT($D$147:$N$152*($D$146:$N$146=$E$207)*($D$145:$N$145=$D292)*($C$147:$C$152=$B292))
) -
(
SUMIFS(N$179:N$189,$C$179:$C$189,$C292,$D$179:$D$189,$D292)*
SUMIFS(N$193:N$203,$C$193:$C$203,$C292,$D$193:$D$203,$D292)*
SUMPRODUCT($D$147:$N$152*($D$146:$N$146=$E$206)*($D$145:$N$145=$D292)*($C$147:$C$152=$B292))
)
)</f>
        <v>40.947155900971737</v>
      </c>
      <c r="O292" s="99" cm="1">
        <f t="array" ref="O292">$A292 * $E$108 * (
(
SUMIFS(O$179:O$189,$C$179:$C$189,$C292,$D$179:$D$189,$D292)*
SUMIFS(O$193:O$203,$C$193:$C$203,$C292,$D$193:$D$203,$D292)*
SUMPRODUCT($D$147:$N$152*($D$146:$N$146=$E$207)*($D$145:$N$145=$D292)*($C$147:$C$152=$B292))
) -
(
SUMIFS(O$179:O$189,$C$179:$C$189,$C292,$D$179:$D$189,$D292)*
SUMIFS(O$193:O$203,$C$193:$C$203,$C292,$D$193:$D$203,$D292)*
SUMPRODUCT($D$147:$N$152*($D$146:$N$146=$E$206)*($D$145:$N$145=$D292)*($C$147:$C$152=$B292))
)
)</f>
        <v>40.947155900971737</v>
      </c>
      <c r="P292" s="99" cm="1">
        <f t="array" ref="P292">$A292 * $E$108 * (
(
SUMIFS(P$179:P$189,$C$179:$C$189,$C292,$D$179:$D$189,$D292)*
SUMIFS(P$193:P$203,$C$193:$C$203,$C292,$D$193:$D$203,$D292)*
SUMPRODUCT($D$147:$N$152*($D$146:$N$146=$E$207)*($D$145:$N$145=$D292)*($C$147:$C$152=$B292))
) -
(
SUMIFS(P$179:P$189,$C$179:$C$189,$C292,$D$179:$D$189,$D292)*
SUMIFS(P$193:P$203,$C$193:$C$203,$C292,$D$193:$D$203,$D292)*
SUMPRODUCT($D$147:$N$152*($D$146:$N$146=$E$206)*($D$145:$N$145=$D292)*($C$147:$C$152=$B292))
)
)</f>
        <v>40.947155900971737</v>
      </c>
      <c r="Q292" s="99" cm="1">
        <f t="array" ref="Q292">$A292 * $E$108 * (
(
SUMIFS(Q$179:Q$189,$C$179:$C$189,$C292,$D$179:$D$189,$D292)*
SUMIFS(Q$193:Q$203,$C$193:$C$203,$C292,$D$193:$D$203,$D292)*
SUMPRODUCT($D$147:$N$152*($D$146:$N$146=$E$207)*($D$145:$N$145=$D292)*($C$147:$C$152=$B292))
) -
(
SUMIFS(Q$179:Q$189,$C$179:$C$189,$C292,$D$179:$D$189,$D292)*
SUMIFS(Q$193:Q$203,$C$193:$C$203,$C292,$D$193:$D$203,$D292)*
SUMPRODUCT($D$147:$N$152*($D$146:$N$146=$E$206)*($D$145:$N$145=$D292)*($C$147:$C$152=$B292))
)
)</f>
        <v>40.947155900971737</v>
      </c>
      <c r="R292" s="99" cm="1">
        <f t="array" ref="R292">$A292 * $E$108 * (
(
SUMIFS(R$179:R$189,$C$179:$C$189,$C292,$D$179:$D$189,$D292)*
SUMIFS(R$193:R$203,$C$193:$C$203,$C292,$D$193:$D$203,$D292)*
SUMPRODUCT($D$147:$N$152*($D$146:$N$146=$E$207)*($D$145:$N$145=$D292)*($C$147:$C$152=$B292))
) -
(
SUMIFS(R$179:R$189,$C$179:$C$189,$C292,$D$179:$D$189,$D292)*
SUMIFS(R$193:R$203,$C$193:$C$203,$C292,$D$193:$D$203,$D292)*
SUMPRODUCT($D$147:$N$152*($D$146:$N$146=$E$206)*($D$145:$N$145=$D292)*($C$147:$C$152=$B292))
)
)</f>
        <v>40.947155900971737</v>
      </c>
      <c r="S292" s="99" cm="1">
        <f t="array" ref="S292">$A292 * $E$108 * (
(
SUMIFS(S$179:S$189,$C$179:$C$189,$C292,$D$179:$D$189,$D292)*
SUMIFS(S$193:S$203,$C$193:$C$203,$C292,$D$193:$D$203,$D292)*
SUMPRODUCT($D$147:$N$152*($D$146:$N$146=$E$207)*($D$145:$N$145=$D292)*($C$147:$C$152=$B292))
) -
(
SUMIFS(S$179:S$189,$C$179:$C$189,$C292,$D$179:$D$189,$D292)*
SUMIFS(S$193:S$203,$C$193:$C$203,$C292,$D$193:$D$203,$D292)*
SUMPRODUCT($D$147:$N$152*($D$146:$N$146=$E$206)*($D$145:$N$145=$D292)*($C$147:$C$152=$B292))
)
)</f>
        <v>40.947155900971737</v>
      </c>
      <c r="T292" s="99" cm="1">
        <f t="array" ref="T292">$A292 * $E$108 * (
(
SUMIFS(T$179:T$189,$C$179:$C$189,$C292,$D$179:$D$189,$D292)*
SUMIFS(T$193:T$203,$C$193:$C$203,$C292,$D$193:$D$203,$D292)*
SUMPRODUCT($D$147:$N$152*($D$146:$N$146=$E$207)*($D$145:$N$145=$D292)*($C$147:$C$152=$B292))
) -
(
SUMIFS(T$179:T$189,$C$179:$C$189,$C292,$D$179:$D$189,$D292)*
SUMIFS(T$193:T$203,$C$193:$C$203,$C292,$D$193:$D$203,$D292)*
SUMPRODUCT($D$147:$N$152*($D$146:$N$146=$E$206)*($D$145:$N$145=$D292)*($C$147:$C$152=$B292))
)
)</f>
        <v>40.947155900971737</v>
      </c>
      <c r="U292" s="99" cm="1">
        <f t="array" ref="U292">$A292 * $E$108 * (
(
SUMIFS(U$179:U$189,$C$179:$C$189,$C292,$D$179:$D$189,$D292)*
SUMIFS(U$193:U$203,$C$193:$C$203,$C292,$D$193:$D$203,$D292)*
SUMPRODUCT($D$147:$N$152*($D$146:$N$146=$E$207)*($D$145:$N$145=$D292)*($C$147:$C$152=$B292))
) -
(
SUMIFS(U$179:U$189,$C$179:$C$189,$C292,$D$179:$D$189,$D292)*
SUMIFS(U$193:U$203,$C$193:$C$203,$C292,$D$193:$D$203,$D292)*
SUMPRODUCT($D$147:$N$152*($D$146:$N$146=$E$206)*($D$145:$N$145=$D292)*($C$147:$C$152=$B292))
)
)</f>
        <v>40.947155900971737</v>
      </c>
      <c r="V292" s="99" cm="1">
        <f t="array" ref="V292">$A292 * $E$108 * (
(
SUMIFS(V$179:V$189,$C$179:$C$189,$C292,$D$179:$D$189,$D292)*
SUMIFS(V$193:V$203,$C$193:$C$203,$C292,$D$193:$D$203,$D292)*
SUMPRODUCT($D$147:$N$152*($D$146:$N$146=$E$207)*($D$145:$N$145=$D292)*($C$147:$C$152=$B292))
) -
(
SUMIFS(V$179:V$189,$C$179:$C$189,$C292,$D$179:$D$189,$D292)*
SUMIFS(V$193:V$203,$C$193:$C$203,$C292,$D$193:$D$203,$D292)*
SUMPRODUCT($D$147:$N$152*($D$146:$N$146=$E$206)*($D$145:$N$145=$D292)*($C$147:$C$152=$B292))
)
)</f>
        <v>40.947155900971737</v>
      </c>
      <c r="W292" s="99" cm="1">
        <f t="array" ref="W292">$A292 * $E$108 * (
(
SUMIFS(W$179:W$189,$C$179:$C$189,$C292,$D$179:$D$189,$D292)*
SUMIFS(W$193:W$203,$C$193:$C$203,$C292,$D$193:$D$203,$D292)*
SUMPRODUCT($D$147:$N$152*($D$146:$N$146=$E$207)*($D$145:$N$145=$D292)*($C$147:$C$152=$B292))
) -
(
SUMIFS(W$179:W$189,$C$179:$C$189,$C292,$D$179:$D$189,$D292)*
SUMIFS(W$193:W$203,$C$193:$C$203,$C292,$D$193:$D$203,$D292)*
SUMPRODUCT($D$147:$N$152*($D$146:$N$146=$E$206)*($D$145:$N$145=$D292)*($C$147:$C$152=$B292))
)
)</f>
        <v>40.947155900971737</v>
      </c>
      <c r="X292" s="99" cm="1">
        <f t="array" ref="X292">$A292 * $E$108 * (
(
SUMIFS(X$179:X$189,$C$179:$C$189,$C292,$D$179:$D$189,$D292)*
SUMIFS(X$193:X$203,$C$193:$C$203,$C292,$D$193:$D$203,$D292)*
SUMPRODUCT($D$147:$N$152*($D$146:$N$146=$E$207)*($D$145:$N$145=$D292)*($C$147:$C$152=$B292))
) -
(
SUMIFS(X$179:X$189,$C$179:$C$189,$C292,$D$179:$D$189,$D292)*
SUMIFS(X$193:X$203,$C$193:$C$203,$C292,$D$193:$D$203,$D292)*
SUMPRODUCT($D$147:$N$152*($D$146:$N$146=$E$206)*($D$145:$N$145=$D292)*($C$147:$C$152=$B292))
)
)</f>
        <v>40.947155900971737</v>
      </c>
      <c r="Y292" s="99" cm="1">
        <f t="array" ref="Y292">$A292 * $E$108 * (
(
SUMIFS(Y$179:Y$189,$C$179:$C$189,$C292,$D$179:$D$189,$D292)*
SUMIFS(Y$193:Y$203,$C$193:$C$203,$C292,$D$193:$D$203,$D292)*
SUMPRODUCT($D$147:$N$152*($D$146:$N$146=$E$207)*($D$145:$N$145=$D292)*($C$147:$C$152=$B292))
) -
(
SUMIFS(Y$179:Y$189,$C$179:$C$189,$C292,$D$179:$D$189,$D292)*
SUMIFS(Y$193:Y$203,$C$193:$C$203,$C292,$D$193:$D$203,$D292)*
SUMPRODUCT($D$147:$N$152*($D$146:$N$146=$E$206)*($D$145:$N$145=$D292)*($C$147:$C$152=$B292))
)
)</f>
        <v>40.947155900971737</v>
      </c>
      <c r="Z292" s="99" cm="1">
        <f t="array" ref="Z292">$A292 * $E$108 * (
(
SUMIFS(Z$179:Z$189,$C$179:$C$189,$C292,$D$179:$D$189,$D292)*
SUMIFS(Z$193:Z$203,$C$193:$C$203,$C292,$D$193:$D$203,$D292)*
SUMPRODUCT($D$147:$N$152*($D$146:$N$146=$E$207)*($D$145:$N$145=$D292)*($C$147:$C$152=$B292))
) -
(
SUMIFS(Z$179:Z$189,$C$179:$C$189,$C292,$D$179:$D$189,$D292)*
SUMIFS(Z$193:Z$203,$C$193:$C$203,$C292,$D$193:$D$203,$D292)*
SUMPRODUCT($D$147:$N$152*($D$146:$N$146=$E$206)*($D$145:$N$145=$D292)*($C$147:$C$152=$B292))
)
)</f>
        <v>40.947155900971737</v>
      </c>
      <c r="AA292" s="99" cm="1">
        <f t="array" ref="AA292">$A292 * $E$108 * (
(
SUMIFS(AA$179:AA$189,$C$179:$C$189,$C292,$D$179:$D$189,$D292)*
SUMIFS(AA$193:AA$203,$C$193:$C$203,$C292,$D$193:$D$203,$D292)*
SUMPRODUCT($D$147:$N$152*($D$146:$N$146=$E$207)*($D$145:$N$145=$D292)*($C$147:$C$152=$B292))
) -
(
SUMIFS(AA$179:AA$189,$C$179:$C$189,$C292,$D$179:$D$189,$D292)*
SUMIFS(AA$193:AA$203,$C$193:$C$203,$C292,$D$193:$D$203,$D292)*
SUMPRODUCT($D$147:$N$152*($D$146:$N$146=$E$206)*($D$145:$N$145=$D292)*($C$147:$C$152=$B292))
)
)</f>
        <v>40.947155900971737</v>
      </c>
      <c r="AB292" s="99" cm="1">
        <f t="array" ref="AB292">$A292 * $E$108 * (
(
SUMIFS(AB$179:AB$189,$C$179:$C$189,$C292,$D$179:$D$189,$D292)*
SUMIFS(AB$193:AB$203,$C$193:$C$203,$C292,$D$193:$D$203,$D292)*
SUMPRODUCT($D$147:$N$152*($D$146:$N$146=$E$207)*($D$145:$N$145=$D292)*($C$147:$C$152=$B292))
) -
(
SUMIFS(AB$179:AB$189,$C$179:$C$189,$C292,$D$179:$D$189,$D292)*
SUMIFS(AB$193:AB$203,$C$193:$C$203,$C292,$D$193:$D$203,$D292)*
SUMPRODUCT($D$147:$N$152*($D$146:$N$146=$E$206)*($D$145:$N$145=$D292)*($C$147:$C$152=$B292))
)
)</f>
        <v>40.947155900971737</v>
      </c>
      <c r="AC292" s="99" cm="1">
        <f t="array" ref="AC292">$A292 * $E$108 * (
(
SUMIFS(AC$179:AC$189,$C$179:$C$189,$C292,$D$179:$D$189,$D292)*
SUMIFS(AC$193:AC$203,$C$193:$C$203,$C292,$D$193:$D$203,$D292)*
SUMPRODUCT($D$147:$N$152*($D$146:$N$146=$E$207)*($D$145:$N$145=$D292)*($C$147:$C$152=$B292))
) -
(
SUMIFS(AC$179:AC$189,$C$179:$C$189,$C292,$D$179:$D$189,$D292)*
SUMIFS(AC$193:AC$203,$C$193:$C$203,$C292,$D$193:$D$203,$D292)*
SUMPRODUCT($D$147:$N$152*($D$146:$N$146=$E$206)*($D$145:$N$145=$D292)*($C$147:$C$152=$B292))
)
)</f>
        <v>40.947155900971737</v>
      </c>
      <c r="AD292" s="99" cm="1">
        <f t="array" ref="AD292">$A292 * $E$108 * (
(
SUMIFS(AD$179:AD$189,$C$179:$C$189,$C292,$D$179:$D$189,$D292)*
SUMIFS(AD$193:AD$203,$C$193:$C$203,$C292,$D$193:$D$203,$D292)*
SUMPRODUCT($D$147:$N$152*($D$146:$N$146=$E$207)*($D$145:$N$145=$D292)*($C$147:$C$152=$B292))
) -
(
SUMIFS(AD$179:AD$189,$C$179:$C$189,$C292,$D$179:$D$189,$D292)*
SUMIFS(AD$193:AD$203,$C$193:$C$203,$C292,$D$193:$D$203,$D292)*
SUMPRODUCT($D$147:$N$152*($D$146:$N$146=$E$206)*($D$145:$N$145=$D292)*($C$147:$C$152=$B292))
)
)</f>
        <v>40.947155900971737</v>
      </c>
    </row>
    <row r="293" spans="1:31" x14ac:dyDescent="0.2">
      <c r="A293" s="15">
        <f>1</f>
        <v>1</v>
      </c>
      <c r="B293" s="6" t="s">
        <v>50</v>
      </c>
      <c r="C293" s="6" t="s">
        <v>37</v>
      </c>
      <c r="D293" s="6" t="s">
        <v>124</v>
      </c>
      <c r="E293" s="99" cm="1">
        <f t="array" ref="E293">$A293 * $E$108 * (
(
SUMIFS(E$179:E$189,$C$179:$C$189,$C293,$D$179:$D$189,$D293)*
SUMIFS(E$193:E$203,$C$193:$C$203,$C293,$D$193:$D$203,$D293)*
SUMPRODUCT($D$147:$N$152*($D$146:$N$146=$E$207)*($D$145:$N$145=$D293)*($C$147:$C$152=$B293))
) -
(
SUMIFS(E$179:E$189,$C$179:$C$189,$C293,$D$179:$D$189,$D293)*
SUMIFS(E$193:E$203,$C$193:$C$203,$C293,$D$193:$D$203,$D293)*
SUMPRODUCT($D$147:$N$152*($D$146:$N$146=$E$206)*($D$145:$N$145=$D293)*($C$147:$C$152=$B293))
)
)</f>
        <v>0</v>
      </c>
      <c r="F293" s="99" cm="1">
        <f t="array" ref="F293">$A293 * $E$108 * (
(
SUMIFS(F$179:F$189,$C$179:$C$189,$C293,$D$179:$D$189,$D293)*
SUMIFS(F$193:F$203,$C$193:$C$203,$C293,$D$193:$D$203,$D293)*
SUMPRODUCT($D$147:$N$152*($D$146:$N$146=$E$207)*($D$145:$N$145=$D293)*($C$147:$C$152=$B293))
) -
(
SUMIFS(F$179:F$189,$C$179:$C$189,$C293,$D$179:$D$189,$D293)*
SUMIFS(F$193:F$203,$C$193:$C$203,$C293,$D$193:$D$203,$D293)*
SUMPRODUCT($D$147:$N$152*($D$146:$N$146=$E$206)*($D$145:$N$145=$D293)*($C$147:$C$152=$B293))
)
)</f>
        <v>0</v>
      </c>
      <c r="G293" s="99" cm="1">
        <f t="array" ref="G293">$A293 * $E$108 * (
(
SUMIFS(G$179:G$189,$C$179:$C$189,$C293,$D$179:$D$189,$D293)*
SUMIFS(G$193:G$203,$C$193:$C$203,$C293,$D$193:$D$203,$D293)*
SUMPRODUCT($D$147:$N$152*($D$146:$N$146=$E$207)*($D$145:$N$145=$D293)*($C$147:$C$152=$B293))
) -
(
SUMIFS(G$179:G$189,$C$179:$C$189,$C293,$D$179:$D$189,$D293)*
SUMIFS(G$193:G$203,$C$193:$C$203,$C293,$D$193:$D$203,$D293)*
SUMPRODUCT($D$147:$N$152*($D$146:$N$146=$E$206)*($D$145:$N$145=$D293)*($C$147:$C$152=$B293))
)
)</f>
        <v>40.496391207795241</v>
      </c>
      <c r="H293" s="99" cm="1">
        <f t="array" ref="H293">$A293 * $E$108 * (
(
SUMIFS(H$179:H$189,$C$179:$C$189,$C293,$D$179:$D$189,$D293)*
SUMIFS(H$193:H$203,$C$193:$C$203,$C293,$D$193:$D$203,$D293)*
SUMPRODUCT($D$147:$N$152*($D$146:$N$146=$E$207)*($D$145:$N$145=$D293)*($C$147:$C$152=$B293))
) -
(
SUMIFS(H$179:H$189,$C$179:$C$189,$C293,$D$179:$D$189,$D293)*
SUMIFS(H$193:H$203,$C$193:$C$203,$C293,$D$193:$D$203,$D293)*
SUMPRODUCT($D$147:$N$152*($D$146:$N$146=$E$206)*($D$145:$N$145=$D293)*($C$147:$C$152=$B293))
)
)</f>
        <v>80.992782415590483</v>
      </c>
      <c r="I293" s="99" cm="1">
        <f t="array" ref="I293">$A293 * $E$108 * (
(
SUMIFS(I$179:I$189,$C$179:$C$189,$C293,$D$179:$D$189,$D293)*
SUMIFS(I$193:I$203,$C$193:$C$203,$C293,$D$193:$D$203,$D293)*
SUMPRODUCT($D$147:$N$152*($D$146:$N$146=$E$207)*($D$145:$N$145=$D293)*($C$147:$C$152=$B293))
) -
(
SUMIFS(I$179:I$189,$C$179:$C$189,$C293,$D$179:$D$189,$D293)*
SUMIFS(I$193:I$203,$C$193:$C$203,$C293,$D$193:$D$203,$D293)*
SUMPRODUCT($D$147:$N$152*($D$146:$N$146=$E$206)*($D$145:$N$145=$D293)*($C$147:$C$152=$B293))
)
)</f>
        <v>121.48917362338574</v>
      </c>
      <c r="J293" s="99" cm="1">
        <f t="array" ref="J293">$A293 * $E$108 * (
(
SUMIFS(J$179:J$189,$C$179:$C$189,$C293,$D$179:$D$189,$D293)*
SUMIFS(J$193:J$203,$C$193:$C$203,$C293,$D$193:$D$203,$D293)*
SUMPRODUCT($D$147:$N$152*($D$146:$N$146=$E$207)*($D$145:$N$145=$D293)*($C$147:$C$152=$B293))
) -
(
SUMIFS(J$179:J$189,$C$179:$C$189,$C293,$D$179:$D$189,$D293)*
SUMIFS(J$193:J$203,$C$193:$C$203,$C293,$D$193:$D$203,$D293)*
SUMPRODUCT($D$147:$N$152*($D$146:$N$146=$E$206)*($D$145:$N$145=$D293)*($C$147:$C$152=$B293))
)
)</f>
        <v>161.98556483118097</v>
      </c>
      <c r="K293" s="99" cm="1">
        <f t="array" ref="K293">$A293 * $E$108 * (
(
SUMIFS(K$179:K$189,$C$179:$C$189,$C293,$D$179:$D$189,$D293)*
SUMIFS(K$193:K$203,$C$193:$C$203,$C293,$D$193:$D$203,$D293)*
SUMPRODUCT($D$147:$N$152*($D$146:$N$146=$E$207)*($D$145:$N$145=$D293)*($C$147:$C$152=$B293))
) -
(
SUMIFS(K$179:K$189,$C$179:$C$189,$C293,$D$179:$D$189,$D293)*
SUMIFS(K$193:K$203,$C$193:$C$203,$C293,$D$193:$D$203,$D293)*
SUMPRODUCT($D$147:$N$152*($D$146:$N$146=$E$206)*($D$145:$N$145=$D293)*($C$147:$C$152=$B293))
)
)</f>
        <v>202.48195603897619</v>
      </c>
      <c r="L293" s="99" cm="1">
        <f t="array" ref="L293">$A293 * $E$108 * (
(
SUMIFS(L$179:L$189,$C$179:$C$189,$C293,$D$179:$D$189,$D293)*
SUMIFS(L$193:L$203,$C$193:$C$203,$C293,$D$193:$D$203,$D293)*
SUMPRODUCT($D$147:$N$152*($D$146:$N$146=$E$207)*($D$145:$N$145=$D293)*($C$147:$C$152=$B293))
) -
(
SUMIFS(L$179:L$189,$C$179:$C$189,$C293,$D$179:$D$189,$D293)*
SUMIFS(L$193:L$203,$C$193:$C$203,$C293,$D$193:$D$203,$D293)*
SUMPRODUCT($D$147:$N$152*($D$146:$N$146=$E$206)*($D$145:$N$145=$D293)*($C$147:$C$152=$B293))
)
)</f>
        <v>202.48195603897619</v>
      </c>
      <c r="M293" s="99" cm="1">
        <f t="array" ref="M293">$A293 * $E$108 * (
(
SUMIFS(M$179:M$189,$C$179:$C$189,$C293,$D$179:$D$189,$D293)*
SUMIFS(M$193:M$203,$C$193:$C$203,$C293,$D$193:$D$203,$D293)*
SUMPRODUCT($D$147:$N$152*($D$146:$N$146=$E$207)*($D$145:$N$145=$D293)*($C$147:$C$152=$B293))
) -
(
SUMIFS(M$179:M$189,$C$179:$C$189,$C293,$D$179:$D$189,$D293)*
SUMIFS(M$193:M$203,$C$193:$C$203,$C293,$D$193:$D$203,$D293)*
SUMPRODUCT($D$147:$N$152*($D$146:$N$146=$E$206)*($D$145:$N$145=$D293)*($C$147:$C$152=$B293))
)
)</f>
        <v>202.48195603897619</v>
      </c>
      <c r="N293" s="99" cm="1">
        <f t="array" ref="N293">$A293 * $E$108 * (
(
SUMIFS(N$179:N$189,$C$179:$C$189,$C293,$D$179:$D$189,$D293)*
SUMIFS(N$193:N$203,$C$193:$C$203,$C293,$D$193:$D$203,$D293)*
SUMPRODUCT($D$147:$N$152*($D$146:$N$146=$E$207)*($D$145:$N$145=$D293)*($C$147:$C$152=$B293))
) -
(
SUMIFS(N$179:N$189,$C$179:$C$189,$C293,$D$179:$D$189,$D293)*
SUMIFS(N$193:N$203,$C$193:$C$203,$C293,$D$193:$D$203,$D293)*
SUMPRODUCT($D$147:$N$152*($D$146:$N$146=$E$206)*($D$145:$N$145=$D293)*($C$147:$C$152=$B293))
)
)</f>
        <v>202.48195603897619</v>
      </c>
      <c r="O293" s="99" cm="1">
        <f t="array" ref="O293">$A293 * $E$108 * (
(
SUMIFS(O$179:O$189,$C$179:$C$189,$C293,$D$179:$D$189,$D293)*
SUMIFS(O$193:O$203,$C$193:$C$203,$C293,$D$193:$D$203,$D293)*
SUMPRODUCT($D$147:$N$152*($D$146:$N$146=$E$207)*($D$145:$N$145=$D293)*($C$147:$C$152=$B293))
) -
(
SUMIFS(O$179:O$189,$C$179:$C$189,$C293,$D$179:$D$189,$D293)*
SUMIFS(O$193:O$203,$C$193:$C$203,$C293,$D$193:$D$203,$D293)*
SUMPRODUCT($D$147:$N$152*($D$146:$N$146=$E$206)*($D$145:$N$145=$D293)*($C$147:$C$152=$B293))
)
)</f>
        <v>202.48195603897619</v>
      </c>
      <c r="P293" s="99" cm="1">
        <f t="array" ref="P293">$A293 * $E$108 * (
(
SUMIFS(P$179:P$189,$C$179:$C$189,$C293,$D$179:$D$189,$D293)*
SUMIFS(P$193:P$203,$C$193:$C$203,$C293,$D$193:$D$203,$D293)*
SUMPRODUCT($D$147:$N$152*($D$146:$N$146=$E$207)*($D$145:$N$145=$D293)*($C$147:$C$152=$B293))
) -
(
SUMIFS(P$179:P$189,$C$179:$C$189,$C293,$D$179:$D$189,$D293)*
SUMIFS(P$193:P$203,$C$193:$C$203,$C293,$D$193:$D$203,$D293)*
SUMPRODUCT($D$147:$N$152*($D$146:$N$146=$E$206)*($D$145:$N$145=$D293)*($C$147:$C$152=$B293))
)
)</f>
        <v>202.48195603897619</v>
      </c>
      <c r="Q293" s="99" cm="1">
        <f t="array" ref="Q293">$A293 * $E$108 * (
(
SUMIFS(Q$179:Q$189,$C$179:$C$189,$C293,$D$179:$D$189,$D293)*
SUMIFS(Q$193:Q$203,$C$193:$C$203,$C293,$D$193:$D$203,$D293)*
SUMPRODUCT($D$147:$N$152*($D$146:$N$146=$E$207)*($D$145:$N$145=$D293)*($C$147:$C$152=$B293))
) -
(
SUMIFS(Q$179:Q$189,$C$179:$C$189,$C293,$D$179:$D$189,$D293)*
SUMIFS(Q$193:Q$203,$C$193:$C$203,$C293,$D$193:$D$203,$D293)*
SUMPRODUCT($D$147:$N$152*($D$146:$N$146=$E$206)*($D$145:$N$145=$D293)*($C$147:$C$152=$B293))
)
)</f>
        <v>202.48195603897619</v>
      </c>
      <c r="R293" s="99" cm="1">
        <f t="array" ref="R293">$A293 * $E$108 * (
(
SUMIFS(R$179:R$189,$C$179:$C$189,$C293,$D$179:$D$189,$D293)*
SUMIFS(R$193:R$203,$C$193:$C$203,$C293,$D$193:$D$203,$D293)*
SUMPRODUCT($D$147:$N$152*($D$146:$N$146=$E$207)*($D$145:$N$145=$D293)*($C$147:$C$152=$B293))
) -
(
SUMIFS(R$179:R$189,$C$179:$C$189,$C293,$D$179:$D$189,$D293)*
SUMIFS(R$193:R$203,$C$193:$C$203,$C293,$D$193:$D$203,$D293)*
SUMPRODUCT($D$147:$N$152*($D$146:$N$146=$E$206)*($D$145:$N$145=$D293)*($C$147:$C$152=$B293))
)
)</f>
        <v>202.48195603897619</v>
      </c>
      <c r="S293" s="99" cm="1">
        <f t="array" ref="S293">$A293 * $E$108 * (
(
SUMIFS(S$179:S$189,$C$179:$C$189,$C293,$D$179:$D$189,$D293)*
SUMIFS(S$193:S$203,$C$193:$C$203,$C293,$D$193:$D$203,$D293)*
SUMPRODUCT($D$147:$N$152*($D$146:$N$146=$E$207)*($D$145:$N$145=$D293)*($C$147:$C$152=$B293))
) -
(
SUMIFS(S$179:S$189,$C$179:$C$189,$C293,$D$179:$D$189,$D293)*
SUMIFS(S$193:S$203,$C$193:$C$203,$C293,$D$193:$D$203,$D293)*
SUMPRODUCT($D$147:$N$152*($D$146:$N$146=$E$206)*($D$145:$N$145=$D293)*($C$147:$C$152=$B293))
)
)</f>
        <v>202.48195603897619</v>
      </c>
      <c r="T293" s="99" cm="1">
        <f t="array" ref="T293">$A293 * $E$108 * (
(
SUMIFS(T$179:T$189,$C$179:$C$189,$C293,$D$179:$D$189,$D293)*
SUMIFS(T$193:T$203,$C$193:$C$203,$C293,$D$193:$D$203,$D293)*
SUMPRODUCT($D$147:$N$152*($D$146:$N$146=$E$207)*($D$145:$N$145=$D293)*($C$147:$C$152=$B293))
) -
(
SUMIFS(T$179:T$189,$C$179:$C$189,$C293,$D$179:$D$189,$D293)*
SUMIFS(T$193:T$203,$C$193:$C$203,$C293,$D$193:$D$203,$D293)*
SUMPRODUCT($D$147:$N$152*($D$146:$N$146=$E$206)*($D$145:$N$145=$D293)*($C$147:$C$152=$B293))
)
)</f>
        <v>202.48195603897619</v>
      </c>
      <c r="U293" s="99" cm="1">
        <f t="array" ref="U293">$A293 * $E$108 * (
(
SUMIFS(U$179:U$189,$C$179:$C$189,$C293,$D$179:$D$189,$D293)*
SUMIFS(U$193:U$203,$C$193:$C$203,$C293,$D$193:$D$203,$D293)*
SUMPRODUCT($D$147:$N$152*($D$146:$N$146=$E$207)*($D$145:$N$145=$D293)*($C$147:$C$152=$B293))
) -
(
SUMIFS(U$179:U$189,$C$179:$C$189,$C293,$D$179:$D$189,$D293)*
SUMIFS(U$193:U$203,$C$193:$C$203,$C293,$D$193:$D$203,$D293)*
SUMPRODUCT($D$147:$N$152*($D$146:$N$146=$E$206)*($D$145:$N$145=$D293)*($C$147:$C$152=$B293))
)
)</f>
        <v>202.48195603897619</v>
      </c>
      <c r="V293" s="99" cm="1">
        <f t="array" ref="V293">$A293 * $E$108 * (
(
SUMIFS(V$179:V$189,$C$179:$C$189,$C293,$D$179:$D$189,$D293)*
SUMIFS(V$193:V$203,$C$193:$C$203,$C293,$D$193:$D$203,$D293)*
SUMPRODUCT($D$147:$N$152*($D$146:$N$146=$E$207)*($D$145:$N$145=$D293)*($C$147:$C$152=$B293))
) -
(
SUMIFS(V$179:V$189,$C$179:$C$189,$C293,$D$179:$D$189,$D293)*
SUMIFS(V$193:V$203,$C$193:$C$203,$C293,$D$193:$D$203,$D293)*
SUMPRODUCT($D$147:$N$152*($D$146:$N$146=$E$206)*($D$145:$N$145=$D293)*($C$147:$C$152=$B293))
)
)</f>
        <v>202.48195603897619</v>
      </c>
      <c r="W293" s="99" cm="1">
        <f t="array" ref="W293">$A293 * $E$108 * (
(
SUMIFS(W$179:W$189,$C$179:$C$189,$C293,$D$179:$D$189,$D293)*
SUMIFS(W$193:W$203,$C$193:$C$203,$C293,$D$193:$D$203,$D293)*
SUMPRODUCT($D$147:$N$152*($D$146:$N$146=$E$207)*($D$145:$N$145=$D293)*($C$147:$C$152=$B293))
) -
(
SUMIFS(W$179:W$189,$C$179:$C$189,$C293,$D$179:$D$189,$D293)*
SUMIFS(W$193:W$203,$C$193:$C$203,$C293,$D$193:$D$203,$D293)*
SUMPRODUCT($D$147:$N$152*($D$146:$N$146=$E$206)*($D$145:$N$145=$D293)*($C$147:$C$152=$B293))
)
)</f>
        <v>202.48195603897619</v>
      </c>
      <c r="X293" s="99" cm="1">
        <f t="array" ref="X293">$A293 * $E$108 * (
(
SUMIFS(X$179:X$189,$C$179:$C$189,$C293,$D$179:$D$189,$D293)*
SUMIFS(X$193:X$203,$C$193:$C$203,$C293,$D$193:$D$203,$D293)*
SUMPRODUCT($D$147:$N$152*($D$146:$N$146=$E$207)*($D$145:$N$145=$D293)*($C$147:$C$152=$B293))
) -
(
SUMIFS(X$179:X$189,$C$179:$C$189,$C293,$D$179:$D$189,$D293)*
SUMIFS(X$193:X$203,$C$193:$C$203,$C293,$D$193:$D$203,$D293)*
SUMPRODUCT($D$147:$N$152*($D$146:$N$146=$E$206)*($D$145:$N$145=$D293)*($C$147:$C$152=$B293))
)
)</f>
        <v>202.48195603897619</v>
      </c>
      <c r="Y293" s="99" cm="1">
        <f t="array" ref="Y293">$A293 * $E$108 * (
(
SUMIFS(Y$179:Y$189,$C$179:$C$189,$C293,$D$179:$D$189,$D293)*
SUMIFS(Y$193:Y$203,$C$193:$C$203,$C293,$D$193:$D$203,$D293)*
SUMPRODUCT($D$147:$N$152*($D$146:$N$146=$E$207)*($D$145:$N$145=$D293)*($C$147:$C$152=$B293))
) -
(
SUMIFS(Y$179:Y$189,$C$179:$C$189,$C293,$D$179:$D$189,$D293)*
SUMIFS(Y$193:Y$203,$C$193:$C$203,$C293,$D$193:$D$203,$D293)*
SUMPRODUCT($D$147:$N$152*($D$146:$N$146=$E$206)*($D$145:$N$145=$D293)*($C$147:$C$152=$B293))
)
)</f>
        <v>202.48195603897619</v>
      </c>
      <c r="Z293" s="99" cm="1">
        <f t="array" ref="Z293">$A293 * $E$108 * (
(
SUMIFS(Z$179:Z$189,$C$179:$C$189,$C293,$D$179:$D$189,$D293)*
SUMIFS(Z$193:Z$203,$C$193:$C$203,$C293,$D$193:$D$203,$D293)*
SUMPRODUCT($D$147:$N$152*($D$146:$N$146=$E$207)*($D$145:$N$145=$D293)*($C$147:$C$152=$B293))
) -
(
SUMIFS(Z$179:Z$189,$C$179:$C$189,$C293,$D$179:$D$189,$D293)*
SUMIFS(Z$193:Z$203,$C$193:$C$203,$C293,$D$193:$D$203,$D293)*
SUMPRODUCT($D$147:$N$152*($D$146:$N$146=$E$206)*($D$145:$N$145=$D293)*($C$147:$C$152=$B293))
)
)</f>
        <v>202.48195603897619</v>
      </c>
      <c r="AA293" s="99" cm="1">
        <f t="array" ref="AA293">$A293 * $E$108 * (
(
SUMIFS(AA$179:AA$189,$C$179:$C$189,$C293,$D$179:$D$189,$D293)*
SUMIFS(AA$193:AA$203,$C$193:$C$203,$C293,$D$193:$D$203,$D293)*
SUMPRODUCT($D$147:$N$152*($D$146:$N$146=$E$207)*($D$145:$N$145=$D293)*($C$147:$C$152=$B293))
) -
(
SUMIFS(AA$179:AA$189,$C$179:$C$189,$C293,$D$179:$D$189,$D293)*
SUMIFS(AA$193:AA$203,$C$193:$C$203,$C293,$D$193:$D$203,$D293)*
SUMPRODUCT($D$147:$N$152*($D$146:$N$146=$E$206)*($D$145:$N$145=$D293)*($C$147:$C$152=$B293))
)
)</f>
        <v>202.48195603897619</v>
      </c>
      <c r="AB293" s="99" cm="1">
        <f t="array" ref="AB293">$A293 * $E$108 * (
(
SUMIFS(AB$179:AB$189,$C$179:$C$189,$C293,$D$179:$D$189,$D293)*
SUMIFS(AB$193:AB$203,$C$193:$C$203,$C293,$D$193:$D$203,$D293)*
SUMPRODUCT($D$147:$N$152*($D$146:$N$146=$E$207)*($D$145:$N$145=$D293)*($C$147:$C$152=$B293))
) -
(
SUMIFS(AB$179:AB$189,$C$179:$C$189,$C293,$D$179:$D$189,$D293)*
SUMIFS(AB$193:AB$203,$C$193:$C$203,$C293,$D$193:$D$203,$D293)*
SUMPRODUCT($D$147:$N$152*($D$146:$N$146=$E$206)*($D$145:$N$145=$D293)*($C$147:$C$152=$B293))
)
)</f>
        <v>202.48195603897619</v>
      </c>
      <c r="AC293" s="99" cm="1">
        <f t="array" ref="AC293">$A293 * $E$108 * (
(
SUMIFS(AC$179:AC$189,$C$179:$C$189,$C293,$D$179:$D$189,$D293)*
SUMIFS(AC$193:AC$203,$C$193:$C$203,$C293,$D$193:$D$203,$D293)*
SUMPRODUCT($D$147:$N$152*($D$146:$N$146=$E$207)*($D$145:$N$145=$D293)*($C$147:$C$152=$B293))
) -
(
SUMIFS(AC$179:AC$189,$C$179:$C$189,$C293,$D$179:$D$189,$D293)*
SUMIFS(AC$193:AC$203,$C$193:$C$203,$C293,$D$193:$D$203,$D293)*
SUMPRODUCT($D$147:$N$152*($D$146:$N$146=$E$206)*($D$145:$N$145=$D293)*($C$147:$C$152=$B293))
)
)</f>
        <v>202.48195603897619</v>
      </c>
      <c r="AD293" s="99" cm="1">
        <f t="array" ref="AD293">$A293 * $E$108 * (
(
SUMIFS(AD$179:AD$189,$C$179:$C$189,$C293,$D$179:$D$189,$D293)*
SUMIFS(AD$193:AD$203,$C$193:$C$203,$C293,$D$193:$D$203,$D293)*
SUMPRODUCT($D$147:$N$152*($D$146:$N$146=$E$207)*($D$145:$N$145=$D293)*($C$147:$C$152=$B293))
) -
(
SUMIFS(AD$179:AD$189,$C$179:$C$189,$C293,$D$179:$D$189,$D293)*
SUMIFS(AD$193:AD$203,$C$193:$C$203,$C293,$D$193:$D$203,$D293)*
SUMPRODUCT($D$147:$N$152*($D$146:$N$146=$E$206)*($D$145:$N$145=$D293)*($C$147:$C$152=$B293))
)
)</f>
        <v>202.48195603897619</v>
      </c>
    </row>
    <row r="294" spans="1:31" x14ac:dyDescent="0.2">
      <c r="A294" s="15">
        <f>1</f>
        <v>1</v>
      </c>
      <c r="B294" s="6" t="s">
        <v>51</v>
      </c>
      <c r="C294" s="6" t="s">
        <v>37</v>
      </c>
      <c r="D294" s="6" t="s">
        <v>124</v>
      </c>
      <c r="E294" s="99" cm="1">
        <f t="array" ref="E294">$A294 * $E$108 * (
(
SUMIFS(E$179:E$189,$C$179:$C$189,$C294,$D$179:$D$189,$D294)*
SUMIFS(E$193:E$203,$C$193:$C$203,$C294,$D$193:$D$203,$D294)*
SUMPRODUCT($D$147:$N$152*($D$146:$N$146=$E$207)*($D$145:$N$145=$D294)*($C$147:$C$152=$B294))
) -
(
SUMIFS(E$179:E$189,$C$179:$C$189,$C294,$D$179:$D$189,$D294)*
SUMIFS(E$193:E$203,$C$193:$C$203,$C294,$D$193:$D$203,$D294)*
SUMPRODUCT($D$147:$N$152*($D$146:$N$146=$E$206)*($D$145:$N$145=$D294)*($C$147:$C$152=$B294))
)
)</f>
        <v>0</v>
      </c>
      <c r="F294" s="99" cm="1">
        <f t="array" ref="F294">$A294 * $E$108 * (
(
SUMIFS(F$179:F$189,$C$179:$C$189,$C294,$D$179:$D$189,$D294)*
SUMIFS(F$193:F$203,$C$193:$C$203,$C294,$D$193:$D$203,$D294)*
SUMPRODUCT($D$147:$N$152*($D$146:$N$146=$E$207)*($D$145:$N$145=$D294)*($C$147:$C$152=$B294))
) -
(
SUMIFS(F$179:F$189,$C$179:$C$189,$C294,$D$179:$D$189,$D294)*
SUMIFS(F$193:F$203,$C$193:$C$203,$C294,$D$193:$D$203,$D294)*
SUMPRODUCT($D$147:$N$152*($D$146:$N$146=$E$206)*($D$145:$N$145=$D294)*($C$147:$C$152=$B294))
)
)</f>
        <v>0</v>
      </c>
      <c r="G294" s="99" cm="1">
        <f t="array" ref="G294">$A294 * $E$108 * (
(
SUMIFS(G$179:G$189,$C$179:$C$189,$C294,$D$179:$D$189,$D294)*
SUMIFS(G$193:G$203,$C$193:$C$203,$C294,$D$193:$D$203,$D294)*
SUMPRODUCT($D$147:$N$152*($D$146:$N$146=$E$207)*($D$145:$N$145=$D294)*($C$147:$C$152=$B294))
) -
(
SUMIFS(G$179:G$189,$C$179:$C$189,$C294,$D$179:$D$189,$D294)*
SUMIFS(G$193:G$203,$C$193:$C$203,$C294,$D$193:$D$203,$D294)*
SUMPRODUCT($D$147:$N$152*($D$146:$N$146=$E$206)*($D$145:$N$145=$D294)*($C$147:$C$152=$B294))
)
)</f>
        <v>3.6071750366883935</v>
      </c>
      <c r="H294" s="99" cm="1">
        <f t="array" ref="H294">$A294 * $E$108 * (
(
SUMIFS(H$179:H$189,$C$179:$C$189,$C294,$D$179:$D$189,$D294)*
SUMIFS(H$193:H$203,$C$193:$C$203,$C294,$D$193:$D$203,$D294)*
SUMPRODUCT($D$147:$N$152*($D$146:$N$146=$E$207)*($D$145:$N$145=$D294)*($C$147:$C$152=$B294))
) -
(
SUMIFS(H$179:H$189,$C$179:$C$189,$C294,$D$179:$D$189,$D294)*
SUMIFS(H$193:H$203,$C$193:$C$203,$C294,$D$193:$D$203,$D294)*
SUMPRODUCT($D$147:$N$152*($D$146:$N$146=$E$206)*($D$145:$N$145=$D294)*($C$147:$C$152=$B294))
)
)</f>
        <v>7.2143500733767869</v>
      </c>
      <c r="I294" s="99" cm="1">
        <f t="array" ref="I294">$A294 * $E$108 * (
(
SUMIFS(I$179:I$189,$C$179:$C$189,$C294,$D$179:$D$189,$D294)*
SUMIFS(I$193:I$203,$C$193:$C$203,$C294,$D$193:$D$203,$D294)*
SUMPRODUCT($D$147:$N$152*($D$146:$N$146=$E$207)*($D$145:$N$145=$D294)*($C$147:$C$152=$B294))
) -
(
SUMIFS(I$179:I$189,$C$179:$C$189,$C294,$D$179:$D$189,$D294)*
SUMIFS(I$193:I$203,$C$193:$C$203,$C294,$D$193:$D$203,$D294)*
SUMPRODUCT($D$147:$N$152*($D$146:$N$146=$E$206)*($D$145:$N$145=$D294)*($C$147:$C$152=$B294))
)
)</f>
        <v>10.821525110065179</v>
      </c>
      <c r="J294" s="99" cm="1">
        <f t="array" ref="J294">$A294 * $E$108 * (
(
SUMIFS(J$179:J$189,$C$179:$C$189,$C294,$D$179:$D$189,$D294)*
SUMIFS(J$193:J$203,$C$193:$C$203,$C294,$D$193:$D$203,$D294)*
SUMPRODUCT($D$147:$N$152*($D$146:$N$146=$E$207)*($D$145:$N$145=$D294)*($C$147:$C$152=$B294))
) -
(
SUMIFS(J$179:J$189,$C$179:$C$189,$C294,$D$179:$D$189,$D294)*
SUMIFS(J$193:J$203,$C$193:$C$203,$C294,$D$193:$D$203,$D294)*
SUMPRODUCT($D$147:$N$152*($D$146:$N$146=$E$206)*($D$145:$N$145=$D294)*($C$147:$C$152=$B294))
)
)</f>
        <v>14.428700146753574</v>
      </c>
      <c r="K294" s="99" cm="1">
        <f t="array" ref="K294">$A294 * $E$108 * (
(
SUMIFS(K$179:K$189,$C$179:$C$189,$C294,$D$179:$D$189,$D294)*
SUMIFS(K$193:K$203,$C$193:$C$203,$C294,$D$193:$D$203,$D294)*
SUMPRODUCT($D$147:$N$152*($D$146:$N$146=$E$207)*($D$145:$N$145=$D294)*($C$147:$C$152=$B294))
) -
(
SUMIFS(K$179:K$189,$C$179:$C$189,$C294,$D$179:$D$189,$D294)*
SUMIFS(K$193:K$203,$C$193:$C$203,$C294,$D$193:$D$203,$D294)*
SUMPRODUCT($D$147:$N$152*($D$146:$N$146=$E$206)*($D$145:$N$145=$D294)*($C$147:$C$152=$B294))
)
)</f>
        <v>18.035875183441963</v>
      </c>
      <c r="L294" s="99" cm="1">
        <f t="array" ref="L294">$A294 * $E$108 * (
(
SUMIFS(L$179:L$189,$C$179:$C$189,$C294,$D$179:$D$189,$D294)*
SUMIFS(L$193:L$203,$C$193:$C$203,$C294,$D$193:$D$203,$D294)*
SUMPRODUCT($D$147:$N$152*($D$146:$N$146=$E$207)*($D$145:$N$145=$D294)*($C$147:$C$152=$B294))
) -
(
SUMIFS(L$179:L$189,$C$179:$C$189,$C294,$D$179:$D$189,$D294)*
SUMIFS(L$193:L$203,$C$193:$C$203,$C294,$D$193:$D$203,$D294)*
SUMPRODUCT($D$147:$N$152*($D$146:$N$146=$E$206)*($D$145:$N$145=$D294)*($C$147:$C$152=$B294))
)
)</f>
        <v>18.035875183441963</v>
      </c>
      <c r="M294" s="99" cm="1">
        <f t="array" ref="M294">$A294 * $E$108 * (
(
SUMIFS(M$179:M$189,$C$179:$C$189,$C294,$D$179:$D$189,$D294)*
SUMIFS(M$193:M$203,$C$193:$C$203,$C294,$D$193:$D$203,$D294)*
SUMPRODUCT($D$147:$N$152*($D$146:$N$146=$E$207)*($D$145:$N$145=$D294)*($C$147:$C$152=$B294))
) -
(
SUMIFS(M$179:M$189,$C$179:$C$189,$C294,$D$179:$D$189,$D294)*
SUMIFS(M$193:M$203,$C$193:$C$203,$C294,$D$193:$D$203,$D294)*
SUMPRODUCT($D$147:$N$152*($D$146:$N$146=$E$206)*($D$145:$N$145=$D294)*($C$147:$C$152=$B294))
)
)</f>
        <v>18.035875183441963</v>
      </c>
      <c r="N294" s="99" cm="1">
        <f t="array" ref="N294">$A294 * $E$108 * (
(
SUMIFS(N$179:N$189,$C$179:$C$189,$C294,$D$179:$D$189,$D294)*
SUMIFS(N$193:N$203,$C$193:$C$203,$C294,$D$193:$D$203,$D294)*
SUMPRODUCT($D$147:$N$152*($D$146:$N$146=$E$207)*($D$145:$N$145=$D294)*($C$147:$C$152=$B294))
) -
(
SUMIFS(N$179:N$189,$C$179:$C$189,$C294,$D$179:$D$189,$D294)*
SUMIFS(N$193:N$203,$C$193:$C$203,$C294,$D$193:$D$203,$D294)*
SUMPRODUCT($D$147:$N$152*($D$146:$N$146=$E$206)*($D$145:$N$145=$D294)*($C$147:$C$152=$B294))
)
)</f>
        <v>18.035875183441963</v>
      </c>
      <c r="O294" s="99" cm="1">
        <f t="array" ref="O294">$A294 * $E$108 * (
(
SUMIFS(O$179:O$189,$C$179:$C$189,$C294,$D$179:$D$189,$D294)*
SUMIFS(O$193:O$203,$C$193:$C$203,$C294,$D$193:$D$203,$D294)*
SUMPRODUCT($D$147:$N$152*($D$146:$N$146=$E$207)*($D$145:$N$145=$D294)*($C$147:$C$152=$B294))
) -
(
SUMIFS(O$179:O$189,$C$179:$C$189,$C294,$D$179:$D$189,$D294)*
SUMIFS(O$193:O$203,$C$193:$C$203,$C294,$D$193:$D$203,$D294)*
SUMPRODUCT($D$147:$N$152*($D$146:$N$146=$E$206)*($D$145:$N$145=$D294)*($C$147:$C$152=$B294))
)
)</f>
        <v>18.035875183441963</v>
      </c>
      <c r="P294" s="99" cm="1">
        <f t="array" ref="P294">$A294 * $E$108 * (
(
SUMIFS(P$179:P$189,$C$179:$C$189,$C294,$D$179:$D$189,$D294)*
SUMIFS(P$193:P$203,$C$193:$C$203,$C294,$D$193:$D$203,$D294)*
SUMPRODUCT($D$147:$N$152*($D$146:$N$146=$E$207)*($D$145:$N$145=$D294)*($C$147:$C$152=$B294))
) -
(
SUMIFS(P$179:P$189,$C$179:$C$189,$C294,$D$179:$D$189,$D294)*
SUMIFS(P$193:P$203,$C$193:$C$203,$C294,$D$193:$D$203,$D294)*
SUMPRODUCT($D$147:$N$152*($D$146:$N$146=$E$206)*($D$145:$N$145=$D294)*($C$147:$C$152=$B294))
)
)</f>
        <v>18.035875183441963</v>
      </c>
      <c r="Q294" s="99" cm="1">
        <f t="array" ref="Q294">$A294 * $E$108 * (
(
SUMIFS(Q$179:Q$189,$C$179:$C$189,$C294,$D$179:$D$189,$D294)*
SUMIFS(Q$193:Q$203,$C$193:$C$203,$C294,$D$193:$D$203,$D294)*
SUMPRODUCT($D$147:$N$152*($D$146:$N$146=$E$207)*($D$145:$N$145=$D294)*($C$147:$C$152=$B294))
) -
(
SUMIFS(Q$179:Q$189,$C$179:$C$189,$C294,$D$179:$D$189,$D294)*
SUMIFS(Q$193:Q$203,$C$193:$C$203,$C294,$D$193:$D$203,$D294)*
SUMPRODUCT($D$147:$N$152*($D$146:$N$146=$E$206)*($D$145:$N$145=$D294)*($C$147:$C$152=$B294))
)
)</f>
        <v>18.035875183441963</v>
      </c>
      <c r="R294" s="99" cm="1">
        <f t="array" ref="R294">$A294 * $E$108 * (
(
SUMIFS(R$179:R$189,$C$179:$C$189,$C294,$D$179:$D$189,$D294)*
SUMIFS(R$193:R$203,$C$193:$C$203,$C294,$D$193:$D$203,$D294)*
SUMPRODUCT($D$147:$N$152*($D$146:$N$146=$E$207)*($D$145:$N$145=$D294)*($C$147:$C$152=$B294))
) -
(
SUMIFS(R$179:R$189,$C$179:$C$189,$C294,$D$179:$D$189,$D294)*
SUMIFS(R$193:R$203,$C$193:$C$203,$C294,$D$193:$D$203,$D294)*
SUMPRODUCT($D$147:$N$152*($D$146:$N$146=$E$206)*($D$145:$N$145=$D294)*($C$147:$C$152=$B294))
)
)</f>
        <v>18.035875183441963</v>
      </c>
      <c r="S294" s="99" cm="1">
        <f t="array" ref="S294">$A294 * $E$108 * (
(
SUMIFS(S$179:S$189,$C$179:$C$189,$C294,$D$179:$D$189,$D294)*
SUMIFS(S$193:S$203,$C$193:$C$203,$C294,$D$193:$D$203,$D294)*
SUMPRODUCT($D$147:$N$152*($D$146:$N$146=$E$207)*($D$145:$N$145=$D294)*($C$147:$C$152=$B294))
) -
(
SUMIFS(S$179:S$189,$C$179:$C$189,$C294,$D$179:$D$189,$D294)*
SUMIFS(S$193:S$203,$C$193:$C$203,$C294,$D$193:$D$203,$D294)*
SUMPRODUCT($D$147:$N$152*($D$146:$N$146=$E$206)*($D$145:$N$145=$D294)*($C$147:$C$152=$B294))
)
)</f>
        <v>18.035875183441963</v>
      </c>
      <c r="T294" s="99" cm="1">
        <f t="array" ref="T294">$A294 * $E$108 * (
(
SUMIFS(T$179:T$189,$C$179:$C$189,$C294,$D$179:$D$189,$D294)*
SUMIFS(T$193:T$203,$C$193:$C$203,$C294,$D$193:$D$203,$D294)*
SUMPRODUCT($D$147:$N$152*($D$146:$N$146=$E$207)*($D$145:$N$145=$D294)*($C$147:$C$152=$B294))
) -
(
SUMIFS(T$179:T$189,$C$179:$C$189,$C294,$D$179:$D$189,$D294)*
SUMIFS(T$193:T$203,$C$193:$C$203,$C294,$D$193:$D$203,$D294)*
SUMPRODUCT($D$147:$N$152*($D$146:$N$146=$E$206)*($D$145:$N$145=$D294)*($C$147:$C$152=$B294))
)
)</f>
        <v>18.035875183441963</v>
      </c>
      <c r="U294" s="99" cm="1">
        <f t="array" ref="U294">$A294 * $E$108 * (
(
SUMIFS(U$179:U$189,$C$179:$C$189,$C294,$D$179:$D$189,$D294)*
SUMIFS(U$193:U$203,$C$193:$C$203,$C294,$D$193:$D$203,$D294)*
SUMPRODUCT($D$147:$N$152*($D$146:$N$146=$E$207)*($D$145:$N$145=$D294)*($C$147:$C$152=$B294))
) -
(
SUMIFS(U$179:U$189,$C$179:$C$189,$C294,$D$179:$D$189,$D294)*
SUMIFS(U$193:U$203,$C$193:$C$203,$C294,$D$193:$D$203,$D294)*
SUMPRODUCT($D$147:$N$152*($D$146:$N$146=$E$206)*($D$145:$N$145=$D294)*($C$147:$C$152=$B294))
)
)</f>
        <v>18.035875183441963</v>
      </c>
      <c r="V294" s="99" cm="1">
        <f t="array" ref="V294">$A294 * $E$108 * (
(
SUMIFS(V$179:V$189,$C$179:$C$189,$C294,$D$179:$D$189,$D294)*
SUMIFS(V$193:V$203,$C$193:$C$203,$C294,$D$193:$D$203,$D294)*
SUMPRODUCT($D$147:$N$152*($D$146:$N$146=$E$207)*($D$145:$N$145=$D294)*($C$147:$C$152=$B294))
) -
(
SUMIFS(V$179:V$189,$C$179:$C$189,$C294,$D$179:$D$189,$D294)*
SUMIFS(V$193:V$203,$C$193:$C$203,$C294,$D$193:$D$203,$D294)*
SUMPRODUCT($D$147:$N$152*($D$146:$N$146=$E$206)*($D$145:$N$145=$D294)*($C$147:$C$152=$B294))
)
)</f>
        <v>18.035875183441963</v>
      </c>
      <c r="W294" s="99" cm="1">
        <f t="array" ref="W294">$A294 * $E$108 * (
(
SUMIFS(W$179:W$189,$C$179:$C$189,$C294,$D$179:$D$189,$D294)*
SUMIFS(W$193:W$203,$C$193:$C$203,$C294,$D$193:$D$203,$D294)*
SUMPRODUCT($D$147:$N$152*($D$146:$N$146=$E$207)*($D$145:$N$145=$D294)*($C$147:$C$152=$B294))
) -
(
SUMIFS(W$179:W$189,$C$179:$C$189,$C294,$D$179:$D$189,$D294)*
SUMIFS(W$193:W$203,$C$193:$C$203,$C294,$D$193:$D$203,$D294)*
SUMPRODUCT($D$147:$N$152*($D$146:$N$146=$E$206)*($D$145:$N$145=$D294)*($C$147:$C$152=$B294))
)
)</f>
        <v>18.035875183441963</v>
      </c>
      <c r="X294" s="99" cm="1">
        <f t="array" ref="X294">$A294 * $E$108 * (
(
SUMIFS(X$179:X$189,$C$179:$C$189,$C294,$D$179:$D$189,$D294)*
SUMIFS(X$193:X$203,$C$193:$C$203,$C294,$D$193:$D$203,$D294)*
SUMPRODUCT($D$147:$N$152*($D$146:$N$146=$E$207)*($D$145:$N$145=$D294)*($C$147:$C$152=$B294))
) -
(
SUMIFS(X$179:X$189,$C$179:$C$189,$C294,$D$179:$D$189,$D294)*
SUMIFS(X$193:X$203,$C$193:$C$203,$C294,$D$193:$D$203,$D294)*
SUMPRODUCT($D$147:$N$152*($D$146:$N$146=$E$206)*($D$145:$N$145=$D294)*($C$147:$C$152=$B294))
)
)</f>
        <v>18.035875183441963</v>
      </c>
      <c r="Y294" s="99" cm="1">
        <f t="array" ref="Y294">$A294 * $E$108 * (
(
SUMIFS(Y$179:Y$189,$C$179:$C$189,$C294,$D$179:$D$189,$D294)*
SUMIFS(Y$193:Y$203,$C$193:$C$203,$C294,$D$193:$D$203,$D294)*
SUMPRODUCT($D$147:$N$152*($D$146:$N$146=$E$207)*($D$145:$N$145=$D294)*($C$147:$C$152=$B294))
) -
(
SUMIFS(Y$179:Y$189,$C$179:$C$189,$C294,$D$179:$D$189,$D294)*
SUMIFS(Y$193:Y$203,$C$193:$C$203,$C294,$D$193:$D$203,$D294)*
SUMPRODUCT($D$147:$N$152*($D$146:$N$146=$E$206)*($D$145:$N$145=$D294)*($C$147:$C$152=$B294))
)
)</f>
        <v>18.035875183441963</v>
      </c>
      <c r="Z294" s="99" cm="1">
        <f t="array" ref="Z294">$A294 * $E$108 * (
(
SUMIFS(Z$179:Z$189,$C$179:$C$189,$C294,$D$179:$D$189,$D294)*
SUMIFS(Z$193:Z$203,$C$193:$C$203,$C294,$D$193:$D$203,$D294)*
SUMPRODUCT($D$147:$N$152*($D$146:$N$146=$E$207)*($D$145:$N$145=$D294)*($C$147:$C$152=$B294))
) -
(
SUMIFS(Z$179:Z$189,$C$179:$C$189,$C294,$D$179:$D$189,$D294)*
SUMIFS(Z$193:Z$203,$C$193:$C$203,$C294,$D$193:$D$203,$D294)*
SUMPRODUCT($D$147:$N$152*($D$146:$N$146=$E$206)*($D$145:$N$145=$D294)*($C$147:$C$152=$B294))
)
)</f>
        <v>18.035875183441963</v>
      </c>
      <c r="AA294" s="99" cm="1">
        <f t="array" ref="AA294">$A294 * $E$108 * (
(
SUMIFS(AA$179:AA$189,$C$179:$C$189,$C294,$D$179:$D$189,$D294)*
SUMIFS(AA$193:AA$203,$C$193:$C$203,$C294,$D$193:$D$203,$D294)*
SUMPRODUCT($D$147:$N$152*($D$146:$N$146=$E$207)*($D$145:$N$145=$D294)*($C$147:$C$152=$B294))
) -
(
SUMIFS(AA$179:AA$189,$C$179:$C$189,$C294,$D$179:$D$189,$D294)*
SUMIFS(AA$193:AA$203,$C$193:$C$203,$C294,$D$193:$D$203,$D294)*
SUMPRODUCT($D$147:$N$152*($D$146:$N$146=$E$206)*($D$145:$N$145=$D294)*($C$147:$C$152=$B294))
)
)</f>
        <v>18.035875183441963</v>
      </c>
      <c r="AB294" s="99" cm="1">
        <f t="array" ref="AB294">$A294 * $E$108 * (
(
SUMIFS(AB$179:AB$189,$C$179:$C$189,$C294,$D$179:$D$189,$D294)*
SUMIFS(AB$193:AB$203,$C$193:$C$203,$C294,$D$193:$D$203,$D294)*
SUMPRODUCT($D$147:$N$152*($D$146:$N$146=$E$207)*($D$145:$N$145=$D294)*($C$147:$C$152=$B294))
) -
(
SUMIFS(AB$179:AB$189,$C$179:$C$189,$C294,$D$179:$D$189,$D294)*
SUMIFS(AB$193:AB$203,$C$193:$C$203,$C294,$D$193:$D$203,$D294)*
SUMPRODUCT($D$147:$N$152*($D$146:$N$146=$E$206)*($D$145:$N$145=$D294)*($C$147:$C$152=$B294))
)
)</f>
        <v>18.035875183441963</v>
      </c>
      <c r="AC294" s="99" cm="1">
        <f t="array" ref="AC294">$A294 * $E$108 * (
(
SUMIFS(AC$179:AC$189,$C$179:$C$189,$C294,$D$179:$D$189,$D294)*
SUMIFS(AC$193:AC$203,$C$193:$C$203,$C294,$D$193:$D$203,$D294)*
SUMPRODUCT($D$147:$N$152*($D$146:$N$146=$E$207)*($D$145:$N$145=$D294)*($C$147:$C$152=$B294))
) -
(
SUMIFS(AC$179:AC$189,$C$179:$C$189,$C294,$D$179:$D$189,$D294)*
SUMIFS(AC$193:AC$203,$C$193:$C$203,$C294,$D$193:$D$203,$D294)*
SUMPRODUCT($D$147:$N$152*($D$146:$N$146=$E$206)*($D$145:$N$145=$D294)*($C$147:$C$152=$B294))
)
)</f>
        <v>18.035875183441963</v>
      </c>
      <c r="AD294" s="99" cm="1">
        <f t="array" ref="AD294">$A294 * $E$108 * (
(
SUMIFS(AD$179:AD$189,$C$179:$C$189,$C294,$D$179:$D$189,$D294)*
SUMIFS(AD$193:AD$203,$C$193:$C$203,$C294,$D$193:$D$203,$D294)*
SUMPRODUCT($D$147:$N$152*($D$146:$N$146=$E$207)*($D$145:$N$145=$D294)*($C$147:$C$152=$B294))
) -
(
SUMIFS(AD$179:AD$189,$C$179:$C$189,$C294,$D$179:$D$189,$D294)*
SUMIFS(AD$193:AD$203,$C$193:$C$203,$C294,$D$193:$D$203,$D294)*
SUMPRODUCT($D$147:$N$152*($D$146:$N$146=$E$206)*($D$145:$N$145=$D294)*($C$147:$C$152=$B294))
)
)</f>
        <v>18.035875183441963</v>
      </c>
    </row>
    <row r="296" spans="1:31" ht="15.75" thickBot="1" x14ac:dyDescent="0.25">
      <c r="C296" s="83"/>
      <c r="D296" s="83" t="s">
        <v>143</v>
      </c>
      <c r="E296" s="83"/>
      <c r="F296" s="83"/>
      <c r="G296" s="83"/>
      <c r="H296" s="83"/>
      <c r="I296" s="96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</row>
    <row r="298" spans="1:31" x14ac:dyDescent="0.2">
      <c r="D298" s="4" t="s">
        <v>144</v>
      </c>
      <c r="E298" s="4">
        <v>2025</v>
      </c>
      <c r="F298" s="4">
        <f>E298+1</f>
        <v>2026</v>
      </c>
      <c r="G298" s="4">
        <f t="shared" ref="G298:AD298" si="44">F298+1</f>
        <v>2027</v>
      </c>
      <c r="H298" s="4">
        <f t="shared" si="44"/>
        <v>2028</v>
      </c>
      <c r="I298" s="4">
        <f t="shared" si="44"/>
        <v>2029</v>
      </c>
      <c r="J298" s="4">
        <f t="shared" si="44"/>
        <v>2030</v>
      </c>
      <c r="K298" s="4">
        <f t="shared" si="44"/>
        <v>2031</v>
      </c>
      <c r="L298" s="4">
        <f t="shared" si="44"/>
        <v>2032</v>
      </c>
      <c r="M298" s="4">
        <f t="shared" si="44"/>
        <v>2033</v>
      </c>
      <c r="N298" s="4">
        <f t="shared" si="44"/>
        <v>2034</v>
      </c>
      <c r="O298" s="4">
        <f t="shared" si="44"/>
        <v>2035</v>
      </c>
      <c r="P298" s="4">
        <f t="shared" si="44"/>
        <v>2036</v>
      </c>
      <c r="Q298" s="4">
        <f t="shared" si="44"/>
        <v>2037</v>
      </c>
      <c r="R298" s="4">
        <f t="shared" si="44"/>
        <v>2038</v>
      </c>
      <c r="S298" s="4">
        <f t="shared" si="44"/>
        <v>2039</v>
      </c>
      <c r="T298" s="4">
        <f t="shared" si="44"/>
        <v>2040</v>
      </c>
      <c r="U298" s="4">
        <f t="shared" si="44"/>
        <v>2041</v>
      </c>
      <c r="V298" s="4">
        <f t="shared" si="44"/>
        <v>2042</v>
      </c>
      <c r="W298" s="4">
        <f t="shared" si="44"/>
        <v>2043</v>
      </c>
      <c r="X298" s="4">
        <f t="shared" si="44"/>
        <v>2044</v>
      </c>
      <c r="Y298" s="4">
        <f t="shared" si="44"/>
        <v>2045</v>
      </c>
      <c r="Z298" s="4">
        <f t="shared" si="44"/>
        <v>2046</v>
      </c>
      <c r="AA298" s="4">
        <f t="shared" si="44"/>
        <v>2047</v>
      </c>
      <c r="AB298" s="4">
        <f t="shared" si="44"/>
        <v>2048</v>
      </c>
      <c r="AC298" s="4">
        <f t="shared" si="44"/>
        <v>2049</v>
      </c>
      <c r="AD298" s="4">
        <f t="shared" si="44"/>
        <v>2050</v>
      </c>
    </row>
    <row r="299" spans="1:31" x14ac:dyDescent="0.2">
      <c r="D299" s="6" t="s">
        <v>35</v>
      </c>
      <c r="E299" s="97">
        <v>0</v>
      </c>
      <c r="F299" s="97">
        <v>0</v>
      </c>
      <c r="G299" s="97">
        <v>70</v>
      </c>
      <c r="H299" s="97">
        <v>70</v>
      </c>
      <c r="I299" s="97">
        <v>70</v>
      </c>
      <c r="J299" s="97">
        <v>70</v>
      </c>
      <c r="K299" s="97">
        <v>70</v>
      </c>
      <c r="L299" s="97">
        <v>70</v>
      </c>
      <c r="M299" s="97">
        <v>70</v>
      </c>
      <c r="N299" s="97">
        <v>70</v>
      </c>
      <c r="O299" s="97">
        <v>70</v>
      </c>
      <c r="P299" s="97">
        <v>70</v>
      </c>
      <c r="Q299" s="97">
        <v>70</v>
      </c>
      <c r="R299" s="97">
        <v>70</v>
      </c>
      <c r="S299" s="97">
        <v>70</v>
      </c>
      <c r="T299" s="97">
        <v>70</v>
      </c>
      <c r="U299" s="97">
        <v>70</v>
      </c>
      <c r="V299" s="97">
        <v>70</v>
      </c>
      <c r="W299" s="97">
        <v>70</v>
      </c>
      <c r="X299" s="97">
        <v>70</v>
      </c>
      <c r="Y299" s="97">
        <v>70</v>
      </c>
      <c r="Z299" s="97">
        <v>70</v>
      </c>
      <c r="AA299" s="97">
        <v>70</v>
      </c>
      <c r="AB299" s="97">
        <v>70</v>
      </c>
      <c r="AC299" s="97">
        <v>70</v>
      </c>
      <c r="AD299" s="97">
        <v>70</v>
      </c>
    </row>
    <row r="300" spans="1:31" x14ac:dyDescent="0.2">
      <c r="D300" s="6" t="s">
        <v>36</v>
      </c>
      <c r="E300" s="97">
        <v>0</v>
      </c>
      <c r="F300" s="97">
        <v>0</v>
      </c>
      <c r="G300" s="97">
        <v>70</v>
      </c>
      <c r="H300" s="97">
        <v>70</v>
      </c>
      <c r="I300" s="97">
        <v>70</v>
      </c>
      <c r="J300" s="97">
        <v>70</v>
      </c>
      <c r="K300" s="97">
        <v>70</v>
      </c>
      <c r="L300" s="97">
        <v>70</v>
      </c>
      <c r="M300" s="97">
        <v>70</v>
      </c>
      <c r="N300" s="97">
        <v>70</v>
      </c>
      <c r="O300" s="97">
        <v>70</v>
      </c>
      <c r="P300" s="97">
        <v>70</v>
      </c>
      <c r="Q300" s="97">
        <v>70</v>
      </c>
      <c r="R300" s="97">
        <v>70</v>
      </c>
      <c r="S300" s="97">
        <v>70</v>
      </c>
      <c r="T300" s="97">
        <v>70</v>
      </c>
      <c r="U300" s="97">
        <v>70</v>
      </c>
      <c r="V300" s="97">
        <v>70</v>
      </c>
      <c r="W300" s="97">
        <v>70</v>
      </c>
      <c r="X300" s="97">
        <v>70</v>
      </c>
      <c r="Y300" s="97">
        <v>70</v>
      </c>
      <c r="Z300" s="97">
        <v>70</v>
      </c>
      <c r="AA300" s="97">
        <v>70</v>
      </c>
      <c r="AB300" s="97">
        <v>70</v>
      </c>
      <c r="AC300" s="97">
        <v>70</v>
      </c>
      <c r="AD300" s="97">
        <v>70</v>
      </c>
    </row>
    <row r="301" spans="1:31" x14ac:dyDescent="0.2">
      <c r="D301" s="6" t="s">
        <v>37</v>
      </c>
      <c r="E301" s="97">
        <v>0</v>
      </c>
      <c r="F301" s="97">
        <v>0</v>
      </c>
      <c r="G301" s="97">
        <v>70</v>
      </c>
      <c r="H301" s="97">
        <v>70</v>
      </c>
      <c r="I301" s="97">
        <v>70</v>
      </c>
      <c r="J301" s="97">
        <v>70</v>
      </c>
      <c r="K301" s="97">
        <v>70</v>
      </c>
      <c r="L301" s="97">
        <v>70</v>
      </c>
      <c r="M301" s="97">
        <v>70</v>
      </c>
      <c r="N301" s="97">
        <v>70</v>
      </c>
      <c r="O301" s="97">
        <v>70</v>
      </c>
      <c r="P301" s="97">
        <v>70</v>
      </c>
      <c r="Q301" s="97">
        <v>70</v>
      </c>
      <c r="R301" s="97">
        <v>70</v>
      </c>
      <c r="S301" s="97">
        <v>70</v>
      </c>
      <c r="T301" s="97">
        <v>70</v>
      </c>
      <c r="U301" s="97">
        <v>70</v>
      </c>
      <c r="V301" s="97">
        <v>70</v>
      </c>
      <c r="W301" s="97">
        <v>70</v>
      </c>
      <c r="X301" s="97">
        <v>70</v>
      </c>
      <c r="Y301" s="97">
        <v>70</v>
      </c>
      <c r="Z301" s="97">
        <v>70</v>
      </c>
      <c r="AA301" s="97">
        <v>70</v>
      </c>
      <c r="AB301" s="97">
        <v>70</v>
      </c>
      <c r="AC301" s="97">
        <v>70</v>
      </c>
      <c r="AD301" s="97">
        <v>70</v>
      </c>
    </row>
    <row r="302" spans="1:31" x14ac:dyDescent="0.2">
      <c r="I302" s="86"/>
    </row>
    <row r="303" spans="1:31" x14ac:dyDescent="0.2">
      <c r="D303" s="4" t="s">
        <v>145</v>
      </c>
      <c r="E303" s="4">
        <v>2025</v>
      </c>
      <c r="F303" s="4">
        <f>E303+1</f>
        <v>2026</v>
      </c>
      <c r="G303" s="4">
        <f t="shared" ref="G303:AD303" si="45">F303+1</f>
        <v>2027</v>
      </c>
      <c r="H303" s="4">
        <f t="shared" si="45"/>
        <v>2028</v>
      </c>
      <c r="I303" s="4">
        <f t="shared" si="45"/>
        <v>2029</v>
      </c>
      <c r="J303" s="4">
        <f t="shared" si="45"/>
        <v>2030</v>
      </c>
      <c r="K303" s="4">
        <f t="shared" si="45"/>
        <v>2031</v>
      </c>
      <c r="L303" s="4">
        <f t="shared" si="45"/>
        <v>2032</v>
      </c>
      <c r="M303" s="4">
        <f t="shared" si="45"/>
        <v>2033</v>
      </c>
      <c r="N303" s="4">
        <f t="shared" si="45"/>
        <v>2034</v>
      </c>
      <c r="O303" s="4">
        <f t="shared" si="45"/>
        <v>2035</v>
      </c>
      <c r="P303" s="4">
        <f t="shared" si="45"/>
        <v>2036</v>
      </c>
      <c r="Q303" s="4">
        <f t="shared" si="45"/>
        <v>2037</v>
      </c>
      <c r="R303" s="4">
        <f t="shared" si="45"/>
        <v>2038</v>
      </c>
      <c r="S303" s="4">
        <f t="shared" si="45"/>
        <v>2039</v>
      </c>
      <c r="T303" s="4">
        <f t="shared" si="45"/>
        <v>2040</v>
      </c>
      <c r="U303" s="4">
        <f t="shared" si="45"/>
        <v>2041</v>
      </c>
      <c r="V303" s="4">
        <f t="shared" si="45"/>
        <v>2042</v>
      </c>
      <c r="W303" s="4">
        <f t="shared" si="45"/>
        <v>2043</v>
      </c>
      <c r="X303" s="4">
        <f t="shared" si="45"/>
        <v>2044</v>
      </c>
      <c r="Y303" s="4">
        <f t="shared" si="45"/>
        <v>2045</v>
      </c>
      <c r="Z303" s="4">
        <f t="shared" si="45"/>
        <v>2046</v>
      </c>
      <c r="AA303" s="4">
        <f t="shared" si="45"/>
        <v>2047</v>
      </c>
      <c r="AB303" s="4">
        <f t="shared" si="45"/>
        <v>2048</v>
      </c>
      <c r="AC303" s="4">
        <f t="shared" si="45"/>
        <v>2049</v>
      </c>
      <c r="AD303" s="4">
        <f t="shared" si="45"/>
        <v>2050</v>
      </c>
    </row>
    <row r="304" spans="1:31" x14ac:dyDescent="0.2">
      <c r="C304" s="6" t="s">
        <v>35</v>
      </c>
      <c r="D304" s="6" t="s">
        <v>125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</row>
    <row r="305" spans="3:30" x14ac:dyDescent="0.2">
      <c r="C305" s="6" t="s">
        <v>35</v>
      </c>
      <c r="D305" s="6" t="s">
        <v>123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</row>
    <row r="306" spans="3:30" x14ac:dyDescent="0.2">
      <c r="C306" s="6" t="s">
        <v>35</v>
      </c>
      <c r="D306" s="6" t="s">
        <v>124</v>
      </c>
      <c r="E306" s="25">
        <v>1</v>
      </c>
      <c r="F306" s="25">
        <v>1</v>
      </c>
      <c r="G306" s="25">
        <v>1</v>
      </c>
      <c r="H306" s="25">
        <v>1</v>
      </c>
      <c r="I306" s="25">
        <v>1</v>
      </c>
      <c r="J306" s="25">
        <v>1</v>
      </c>
      <c r="K306" s="25">
        <v>1</v>
      </c>
      <c r="L306" s="25">
        <v>1</v>
      </c>
      <c r="M306" s="25">
        <v>1</v>
      </c>
      <c r="N306" s="25">
        <v>1</v>
      </c>
      <c r="O306" s="25">
        <v>1</v>
      </c>
      <c r="P306" s="25">
        <v>1</v>
      </c>
      <c r="Q306" s="25">
        <v>1</v>
      </c>
      <c r="R306" s="25">
        <v>1</v>
      </c>
      <c r="S306" s="25">
        <v>1</v>
      </c>
      <c r="T306" s="25">
        <v>1</v>
      </c>
      <c r="U306" s="25">
        <v>1</v>
      </c>
      <c r="V306" s="25">
        <v>1</v>
      </c>
      <c r="W306" s="25">
        <v>1</v>
      </c>
      <c r="X306" s="25">
        <v>1</v>
      </c>
      <c r="Y306" s="25">
        <v>1</v>
      </c>
      <c r="Z306" s="25">
        <v>1</v>
      </c>
      <c r="AA306" s="25">
        <v>1</v>
      </c>
      <c r="AB306" s="25">
        <v>1</v>
      </c>
      <c r="AC306" s="25">
        <v>1</v>
      </c>
      <c r="AD306" s="25">
        <v>1</v>
      </c>
    </row>
    <row r="307" spans="3:30" x14ac:dyDescent="0.2">
      <c r="C307" s="6"/>
      <c r="D307" s="6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</row>
    <row r="308" spans="3:30" x14ac:dyDescent="0.2">
      <c r="C308" s="6" t="s">
        <v>36</v>
      </c>
      <c r="D308" s="6" t="s">
        <v>125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</row>
    <row r="309" spans="3:30" x14ac:dyDescent="0.2">
      <c r="C309" s="6" t="s">
        <v>36</v>
      </c>
      <c r="D309" s="6" t="s">
        <v>123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</row>
    <row r="310" spans="3:30" x14ac:dyDescent="0.2">
      <c r="C310" s="6" t="s">
        <v>36</v>
      </c>
      <c r="D310" s="6" t="s">
        <v>124</v>
      </c>
      <c r="E310" s="25">
        <v>1</v>
      </c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1</v>
      </c>
      <c r="M310" s="25">
        <v>1</v>
      </c>
      <c r="N310" s="25">
        <v>1</v>
      </c>
      <c r="O310" s="25">
        <v>1</v>
      </c>
      <c r="P310" s="25">
        <v>1</v>
      </c>
      <c r="Q310" s="25">
        <v>1</v>
      </c>
      <c r="R310" s="25">
        <v>1</v>
      </c>
      <c r="S310" s="25">
        <v>1</v>
      </c>
      <c r="T310" s="25">
        <v>1</v>
      </c>
      <c r="U310" s="25">
        <v>1</v>
      </c>
      <c r="V310" s="25">
        <v>1</v>
      </c>
      <c r="W310" s="25">
        <v>1</v>
      </c>
      <c r="X310" s="25">
        <v>1</v>
      </c>
      <c r="Y310" s="25">
        <v>1</v>
      </c>
      <c r="Z310" s="25">
        <v>1</v>
      </c>
      <c r="AA310" s="25">
        <v>1</v>
      </c>
      <c r="AB310" s="25">
        <v>1</v>
      </c>
      <c r="AC310" s="25">
        <v>1</v>
      </c>
      <c r="AD310" s="25">
        <v>1</v>
      </c>
    </row>
    <row r="311" spans="3:30" x14ac:dyDescent="0.2">
      <c r="C311" s="6"/>
      <c r="D311" s="6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</row>
    <row r="312" spans="3:30" x14ac:dyDescent="0.2">
      <c r="C312" s="6" t="s">
        <v>37</v>
      </c>
      <c r="D312" s="6" t="s">
        <v>125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</row>
    <row r="313" spans="3:30" x14ac:dyDescent="0.2">
      <c r="C313" s="6" t="s">
        <v>37</v>
      </c>
      <c r="D313" s="6" t="s">
        <v>123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</row>
    <row r="314" spans="3:30" x14ac:dyDescent="0.2">
      <c r="C314" s="6" t="s">
        <v>37</v>
      </c>
      <c r="D314" s="6" t="s">
        <v>124</v>
      </c>
      <c r="E314" s="25">
        <v>1</v>
      </c>
      <c r="F314" s="25">
        <v>1</v>
      </c>
      <c r="G314" s="25">
        <v>1</v>
      </c>
      <c r="H314" s="25">
        <v>1</v>
      </c>
      <c r="I314" s="25">
        <v>1</v>
      </c>
      <c r="J314" s="25">
        <v>1</v>
      </c>
      <c r="K314" s="25">
        <v>1</v>
      </c>
      <c r="L314" s="25">
        <v>1</v>
      </c>
      <c r="M314" s="25">
        <v>1</v>
      </c>
      <c r="N314" s="25">
        <v>1</v>
      </c>
      <c r="O314" s="25">
        <v>1</v>
      </c>
      <c r="P314" s="25">
        <v>1</v>
      </c>
      <c r="Q314" s="25">
        <v>1</v>
      </c>
      <c r="R314" s="25">
        <v>1</v>
      </c>
      <c r="S314" s="25">
        <v>1</v>
      </c>
      <c r="T314" s="25">
        <v>1</v>
      </c>
      <c r="U314" s="25">
        <v>1</v>
      </c>
      <c r="V314" s="25">
        <v>1</v>
      </c>
      <c r="W314" s="25">
        <v>1</v>
      </c>
      <c r="X314" s="25">
        <v>1</v>
      </c>
      <c r="Y314" s="25">
        <v>1</v>
      </c>
      <c r="Z314" s="25">
        <v>1</v>
      </c>
      <c r="AA314" s="25">
        <v>1</v>
      </c>
      <c r="AB314" s="25">
        <v>1</v>
      </c>
      <c r="AC314" s="25">
        <v>1</v>
      </c>
      <c r="AD314" s="25">
        <v>1</v>
      </c>
    </row>
    <row r="315" spans="3:30" x14ac:dyDescent="0.2">
      <c r="I315" s="86"/>
    </row>
    <row r="316" spans="3:30" x14ac:dyDescent="0.2">
      <c r="I316" s="86"/>
    </row>
    <row r="317" spans="3:30" x14ac:dyDescent="0.2">
      <c r="D317" s="4" t="s">
        <v>133</v>
      </c>
      <c r="E317" s="4">
        <v>2025</v>
      </c>
      <c r="F317" s="4">
        <f>E317+1</f>
        <v>2026</v>
      </c>
      <c r="G317" s="4">
        <f t="shared" ref="G317:AD317" si="46">F317+1</f>
        <v>2027</v>
      </c>
      <c r="H317" s="4">
        <f t="shared" si="46"/>
        <v>2028</v>
      </c>
      <c r="I317" s="4">
        <f t="shared" si="46"/>
        <v>2029</v>
      </c>
      <c r="J317" s="4">
        <f t="shared" si="46"/>
        <v>2030</v>
      </c>
      <c r="K317" s="4">
        <f t="shared" si="46"/>
        <v>2031</v>
      </c>
      <c r="L317" s="4">
        <f t="shared" si="46"/>
        <v>2032</v>
      </c>
      <c r="M317" s="4">
        <f t="shared" si="46"/>
        <v>2033</v>
      </c>
      <c r="N317" s="4">
        <f t="shared" si="46"/>
        <v>2034</v>
      </c>
      <c r="O317" s="4">
        <f t="shared" si="46"/>
        <v>2035</v>
      </c>
      <c r="P317" s="4">
        <f t="shared" si="46"/>
        <v>2036</v>
      </c>
      <c r="Q317" s="4">
        <f t="shared" si="46"/>
        <v>2037</v>
      </c>
      <c r="R317" s="4">
        <f t="shared" si="46"/>
        <v>2038</v>
      </c>
      <c r="S317" s="4">
        <f t="shared" si="46"/>
        <v>2039</v>
      </c>
      <c r="T317" s="4">
        <f t="shared" si="46"/>
        <v>2040</v>
      </c>
      <c r="U317" s="4">
        <f t="shared" si="46"/>
        <v>2041</v>
      </c>
      <c r="V317" s="4">
        <f t="shared" si="46"/>
        <v>2042</v>
      </c>
      <c r="W317" s="4">
        <f t="shared" si="46"/>
        <v>2043</v>
      </c>
      <c r="X317" s="4">
        <f t="shared" si="46"/>
        <v>2044</v>
      </c>
      <c r="Y317" s="4">
        <f t="shared" si="46"/>
        <v>2045</v>
      </c>
      <c r="Z317" s="4">
        <f t="shared" si="46"/>
        <v>2046</v>
      </c>
      <c r="AA317" s="4">
        <f t="shared" si="46"/>
        <v>2047</v>
      </c>
      <c r="AB317" s="4">
        <f t="shared" si="46"/>
        <v>2048</v>
      </c>
      <c r="AC317" s="4">
        <f t="shared" si="46"/>
        <v>2049</v>
      </c>
      <c r="AD317" s="4">
        <f t="shared" si="46"/>
        <v>2050</v>
      </c>
    </row>
    <row r="318" spans="3:30" x14ac:dyDescent="0.2">
      <c r="C318" s="6" t="s">
        <v>35</v>
      </c>
      <c r="D318" s="6" t="s">
        <v>125</v>
      </c>
      <c r="E318" s="98">
        <f>SUMIFS(E$304:E$314,$C$304:$C$314,$C318,$D$304:$D$314,$D318) *
SUMIFS(E$299:E$301,$D$299:$D$301,$C318) *
 SUMIFS(E$116:E$118,$D$116:$D$118,$C318)</f>
        <v>0</v>
      </c>
      <c r="F318" s="98">
        <f t="shared" ref="F318:AD328" si="47">SUMIFS(F$304:F$314,$C$304:$C$314,$C318,$D$304:$D$314,$D318) *
SUMIFS(F$299:F$301,$D$299:$D$301,$C318) *
 SUMIFS(F$116:F$118,$D$116:$D$118,$C318)</f>
        <v>0</v>
      </c>
      <c r="G318" s="98">
        <f t="shared" si="47"/>
        <v>0</v>
      </c>
      <c r="H318" s="98">
        <f t="shared" si="47"/>
        <v>0</v>
      </c>
      <c r="I318" s="98">
        <f t="shared" si="47"/>
        <v>0</v>
      </c>
      <c r="J318" s="98">
        <f t="shared" si="47"/>
        <v>0</v>
      </c>
      <c r="K318" s="98">
        <f t="shared" si="47"/>
        <v>0</v>
      </c>
      <c r="L318" s="98">
        <f t="shared" si="47"/>
        <v>0</v>
      </c>
      <c r="M318" s="98">
        <f t="shared" si="47"/>
        <v>0</v>
      </c>
      <c r="N318" s="98">
        <f t="shared" si="47"/>
        <v>0</v>
      </c>
      <c r="O318" s="98">
        <f t="shared" si="47"/>
        <v>0</v>
      </c>
      <c r="P318" s="98">
        <f t="shared" si="47"/>
        <v>0</v>
      </c>
      <c r="Q318" s="98">
        <f t="shared" si="47"/>
        <v>0</v>
      </c>
      <c r="R318" s="98">
        <f t="shared" si="47"/>
        <v>0</v>
      </c>
      <c r="S318" s="98">
        <f t="shared" si="47"/>
        <v>0</v>
      </c>
      <c r="T318" s="98">
        <f t="shared" si="47"/>
        <v>0</v>
      </c>
      <c r="U318" s="98">
        <f t="shared" si="47"/>
        <v>0</v>
      </c>
      <c r="V318" s="98">
        <f t="shared" si="47"/>
        <v>0</v>
      </c>
      <c r="W318" s="98">
        <f t="shared" si="47"/>
        <v>0</v>
      </c>
      <c r="X318" s="98">
        <f t="shared" si="47"/>
        <v>0</v>
      </c>
      <c r="Y318" s="98">
        <f t="shared" si="47"/>
        <v>0</v>
      </c>
      <c r="Z318" s="98">
        <f t="shared" si="47"/>
        <v>0</v>
      </c>
      <c r="AA318" s="98">
        <f t="shared" si="47"/>
        <v>0</v>
      </c>
      <c r="AB318" s="98">
        <f t="shared" si="47"/>
        <v>0</v>
      </c>
      <c r="AC318" s="98">
        <f t="shared" si="47"/>
        <v>0</v>
      </c>
      <c r="AD318" s="98">
        <f t="shared" si="47"/>
        <v>0</v>
      </c>
    </row>
    <row r="319" spans="3:30" x14ac:dyDescent="0.2">
      <c r="C319" s="6" t="s">
        <v>35</v>
      </c>
      <c r="D319" s="6" t="s">
        <v>123</v>
      </c>
      <c r="E319" s="98">
        <f t="shared" ref="E319:T328" si="48">SUMIFS(E$304:E$314,$C$304:$C$314,$C319,$D$304:$D$314,$D319) *
SUMIFS(E$299:E$301,$D$299:$D$301,$C319) *
 SUMIFS(E$116:E$118,$D$116:$D$118,$C319)</f>
        <v>0</v>
      </c>
      <c r="F319" s="98">
        <f t="shared" si="48"/>
        <v>0</v>
      </c>
      <c r="G319" s="98">
        <f t="shared" si="48"/>
        <v>0</v>
      </c>
      <c r="H319" s="98">
        <f t="shared" si="48"/>
        <v>0</v>
      </c>
      <c r="I319" s="98">
        <f t="shared" si="48"/>
        <v>0</v>
      </c>
      <c r="J319" s="98">
        <f t="shared" si="48"/>
        <v>0</v>
      </c>
      <c r="K319" s="98">
        <f t="shared" si="48"/>
        <v>0</v>
      </c>
      <c r="L319" s="98">
        <f t="shared" si="48"/>
        <v>0</v>
      </c>
      <c r="M319" s="98">
        <f t="shared" si="48"/>
        <v>0</v>
      </c>
      <c r="N319" s="98">
        <f t="shared" si="48"/>
        <v>0</v>
      </c>
      <c r="O319" s="98">
        <f t="shared" si="48"/>
        <v>0</v>
      </c>
      <c r="P319" s="98">
        <f t="shared" si="48"/>
        <v>0</v>
      </c>
      <c r="Q319" s="98">
        <f t="shared" si="48"/>
        <v>0</v>
      </c>
      <c r="R319" s="98">
        <f t="shared" si="48"/>
        <v>0</v>
      </c>
      <c r="S319" s="98">
        <f t="shared" si="48"/>
        <v>0</v>
      </c>
      <c r="T319" s="98">
        <f t="shared" si="48"/>
        <v>0</v>
      </c>
      <c r="U319" s="98">
        <f t="shared" si="47"/>
        <v>0</v>
      </c>
      <c r="V319" s="98">
        <f t="shared" si="47"/>
        <v>0</v>
      </c>
      <c r="W319" s="98">
        <f t="shared" si="47"/>
        <v>0</v>
      </c>
      <c r="X319" s="98">
        <f t="shared" si="47"/>
        <v>0</v>
      </c>
      <c r="Y319" s="98">
        <f t="shared" si="47"/>
        <v>0</v>
      </c>
      <c r="Z319" s="98">
        <f t="shared" si="47"/>
        <v>0</v>
      </c>
      <c r="AA319" s="98">
        <f t="shared" si="47"/>
        <v>0</v>
      </c>
      <c r="AB319" s="98">
        <f t="shared" si="47"/>
        <v>0</v>
      </c>
      <c r="AC319" s="98">
        <f t="shared" si="47"/>
        <v>0</v>
      </c>
      <c r="AD319" s="98">
        <f t="shared" si="47"/>
        <v>0</v>
      </c>
    </row>
    <row r="320" spans="3:30" x14ac:dyDescent="0.2">
      <c r="C320" s="6" t="s">
        <v>35</v>
      </c>
      <c r="D320" s="6" t="s">
        <v>124</v>
      </c>
      <c r="E320" s="98">
        <f t="shared" si="48"/>
        <v>0</v>
      </c>
      <c r="F320" s="98">
        <f t="shared" si="47"/>
        <v>0</v>
      </c>
      <c r="G320" s="98">
        <f t="shared" si="47"/>
        <v>0.70000000000000007</v>
      </c>
      <c r="H320" s="98">
        <f t="shared" si="47"/>
        <v>1.4000000000000001</v>
      </c>
      <c r="I320" s="98">
        <f t="shared" si="47"/>
        <v>2.8000000000000003</v>
      </c>
      <c r="J320" s="98">
        <f t="shared" si="47"/>
        <v>5.6000000000000005</v>
      </c>
      <c r="K320" s="98">
        <f t="shared" si="47"/>
        <v>11.200000000000001</v>
      </c>
      <c r="L320" s="98">
        <f t="shared" si="47"/>
        <v>22.400000000000002</v>
      </c>
      <c r="M320" s="98">
        <f t="shared" si="47"/>
        <v>44.800000000000004</v>
      </c>
      <c r="N320" s="98">
        <f t="shared" si="47"/>
        <v>63</v>
      </c>
      <c r="O320" s="98">
        <f t="shared" si="47"/>
        <v>70</v>
      </c>
      <c r="P320" s="98">
        <f t="shared" si="47"/>
        <v>70</v>
      </c>
      <c r="Q320" s="98">
        <f t="shared" si="47"/>
        <v>70</v>
      </c>
      <c r="R320" s="98">
        <f t="shared" si="47"/>
        <v>70</v>
      </c>
      <c r="S320" s="98">
        <f t="shared" si="47"/>
        <v>70</v>
      </c>
      <c r="T320" s="98">
        <f t="shared" si="47"/>
        <v>70</v>
      </c>
      <c r="U320" s="98">
        <f t="shared" si="47"/>
        <v>70</v>
      </c>
      <c r="V320" s="98">
        <f t="shared" si="47"/>
        <v>70</v>
      </c>
      <c r="W320" s="98">
        <f t="shared" si="47"/>
        <v>70</v>
      </c>
      <c r="X320" s="98">
        <f t="shared" si="47"/>
        <v>70</v>
      </c>
      <c r="Y320" s="98">
        <f t="shared" si="47"/>
        <v>70</v>
      </c>
      <c r="Z320" s="98">
        <f t="shared" si="47"/>
        <v>70</v>
      </c>
      <c r="AA320" s="98">
        <f t="shared" si="47"/>
        <v>70</v>
      </c>
      <c r="AB320" s="98">
        <f t="shared" si="47"/>
        <v>70</v>
      </c>
      <c r="AC320" s="98">
        <f t="shared" si="47"/>
        <v>70</v>
      </c>
      <c r="AD320" s="98">
        <f t="shared" si="47"/>
        <v>70</v>
      </c>
    </row>
    <row r="321" spans="3:30" x14ac:dyDescent="0.2">
      <c r="C321" s="6"/>
      <c r="D321" s="6"/>
      <c r="E321" s="98">
        <f t="shared" si="48"/>
        <v>0</v>
      </c>
      <c r="F321" s="98">
        <f t="shared" si="47"/>
        <v>0</v>
      </c>
      <c r="G321" s="98">
        <f t="shared" si="47"/>
        <v>0</v>
      </c>
      <c r="H321" s="98">
        <f t="shared" si="47"/>
        <v>0</v>
      </c>
      <c r="I321" s="98">
        <f t="shared" si="47"/>
        <v>0</v>
      </c>
      <c r="J321" s="98">
        <f t="shared" si="47"/>
        <v>0</v>
      </c>
      <c r="K321" s="98">
        <f t="shared" si="47"/>
        <v>0</v>
      </c>
      <c r="L321" s="98">
        <f t="shared" si="47"/>
        <v>0</v>
      </c>
      <c r="M321" s="98">
        <f t="shared" si="47"/>
        <v>0</v>
      </c>
      <c r="N321" s="98">
        <f t="shared" si="47"/>
        <v>0</v>
      </c>
      <c r="O321" s="98">
        <f t="shared" si="47"/>
        <v>0</v>
      </c>
      <c r="P321" s="98">
        <f t="shared" si="47"/>
        <v>0</v>
      </c>
      <c r="Q321" s="98">
        <f t="shared" si="47"/>
        <v>0</v>
      </c>
      <c r="R321" s="98">
        <f t="shared" si="47"/>
        <v>0</v>
      </c>
      <c r="S321" s="98">
        <f t="shared" si="47"/>
        <v>0</v>
      </c>
      <c r="T321" s="98">
        <f t="shared" si="47"/>
        <v>0</v>
      </c>
      <c r="U321" s="98">
        <f t="shared" si="47"/>
        <v>0</v>
      </c>
      <c r="V321" s="98">
        <f t="shared" si="47"/>
        <v>0</v>
      </c>
      <c r="W321" s="98">
        <f t="shared" si="47"/>
        <v>0</v>
      </c>
      <c r="X321" s="98">
        <f t="shared" si="47"/>
        <v>0</v>
      </c>
      <c r="Y321" s="98">
        <f t="shared" si="47"/>
        <v>0</v>
      </c>
      <c r="Z321" s="98">
        <f t="shared" si="47"/>
        <v>0</v>
      </c>
      <c r="AA321" s="98">
        <f t="shared" si="47"/>
        <v>0</v>
      </c>
      <c r="AB321" s="98">
        <f t="shared" si="47"/>
        <v>0</v>
      </c>
      <c r="AC321" s="98">
        <f t="shared" si="47"/>
        <v>0</v>
      </c>
      <c r="AD321" s="98">
        <f t="shared" si="47"/>
        <v>0</v>
      </c>
    </row>
    <row r="322" spans="3:30" x14ac:dyDescent="0.2">
      <c r="C322" s="6" t="s">
        <v>36</v>
      </c>
      <c r="D322" s="6" t="s">
        <v>125</v>
      </c>
      <c r="E322" s="98">
        <f t="shared" si="48"/>
        <v>0</v>
      </c>
      <c r="F322" s="98">
        <f t="shared" si="47"/>
        <v>0</v>
      </c>
      <c r="G322" s="98">
        <f t="shared" si="47"/>
        <v>0</v>
      </c>
      <c r="H322" s="98">
        <f t="shared" si="47"/>
        <v>0</v>
      </c>
      <c r="I322" s="98">
        <f t="shared" si="47"/>
        <v>0</v>
      </c>
      <c r="J322" s="98">
        <f t="shared" si="47"/>
        <v>0</v>
      </c>
      <c r="K322" s="98">
        <f t="shared" si="47"/>
        <v>0</v>
      </c>
      <c r="L322" s="98">
        <f t="shared" si="47"/>
        <v>0</v>
      </c>
      <c r="M322" s="98">
        <f t="shared" si="47"/>
        <v>0</v>
      </c>
      <c r="N322" s="98">
        <f t="shared" si="47"/>
        <v>0</v>
      </c>
      <c r="O322" s="98">
        <f t="shared" si="47"/>
        <v>0</v>
      </c>
      <c r="P322" s="98">
        <f t="shared" si="47"/>
        <v>0</v>
      </c>
      <c r="Q322" s="98">
        <f t="shared" si="47"/>
        <v>0</v>
      </c>
      <c r="R322" s="98">
        <f t="shared" si="47"/>
        <v>0</v>
      </c>
      <c r="S322" s="98">
        <f t="shared" si="47"/>
        <v>0</v>
      </c>
      <c r="T322" s="98">
        <f t="shared" si="47"/>
        <v>0</v>
      </c>
      <c r="U322" s="98">
        <f t="shared" si="47"/>
        <v>0</v>
      </c>
      <c r="V322" s="98">
        <f t="shared" si="47"/>
        <v>0</v>
      </c>
      <c r="W322" s="98">
        <f t="shared" si="47"/>
        <v>0</v>
      </c>
      <c r="X322" s="98">
        <f t="shared" si="47"/>
        <v>0</v>
      </c>
      <c r="Y322" s="98">
        <f t="shared" si="47"/>
        <v>0</v>
      </c>
      <c r="Z322" s="98">
        <f t="shared" si="47"/>
        <v>0</v>
      </c>
      <c r="AA322" s="98">
        <f t="shared" si="47"/>
        <v>0</v>
      </c>
      <c r="AB322" s="98">
        <f t="shared" si="47"/>
        <v>0</v>
      </c>
      <c r="AC322" s="98">
        <f t="shared" si="47"/>
        <v>0</v>
      </c>
      <c r="AD322" s="98">
        <f t="shared" si="47"/>
        <v>0</v>
      </c>
    </row>
    <row r="323" spans="3:30" x14ac:dyDescent="0.2">
      <c r="C323" s="6" t="s">
        <v>36</v>
      </c>
      <c r="D323" s="6" t="s">
        <v>123</v>
      </c>
      <c r="E323" s="98">
        <f t="shared" si="48"/>
        <v>0</v>
      </c>
      <c r="F323" s="98">
        <f t="shared" si="47"/>
        <v>0</v>
      </c>
      <c r="G323" s="98">
        <f t="shared" si="47"/>
        <v>0</v>
      </c>
      <c r="H323" s="98">
        <f t="shared" si="47"/>
        <v>0</v>
      </c>
      <c r="I323" s="98">
        <f t="shared" si="47"/>
        <v>0</v>
      </c>
      <c r="J323" s="98">
        <f t="shared" si="47"/>
        <v>0</v>
      </c>
      <c r="K323" s="98">
        <f t="shared" si="47"/>
        <v>0</v>
      </c>
      <c r="L323" s="98">
        <f t="shared" si="47"/>
        <v>0</v>
      </c>
      <c r="M323" s="98">
        <f t="shared" si="47"/>
        <v>0</v>
      </c>
      <c r="N323" s="98">
        <f t="shared" si="47"/>
        <v>0</v>
      </c>
      <c r="O323" s="98">
        <f t="shared" si="47"/>
        <v>0</v>
      </c>
      <c r="P323" s="98">
        <f t="shared" si="47"/>
        <v>0</v>
      </c>
      <c r="Q323" s="98">
        <f t="shared" si="47"/>
        <v>0</v>
      </c>
      <c r="R323" s="98">
        <f t="shared" si="47"/>
        <v>0</v>
      </c>
      <c r="S323" s="98">
        <f t="shared" si="47"/>
        <v>0</v>
      </c>
      <c r="T323" s="98">
        <f t="shared" si="47"/>
        <v>0</v>
      </c>
      <c r="U323" s="98">
        <f t="shared" si="47"/>
        <v>0</v>
      </c>
      <c r="V323" s="98">
        <f t="shared" si="47"/>
        <v>0</v>
      </c>
      <c r="W323" s="98">
        <f t="shared" si="47"/>
        <v>0</v>
      </c>
      <c r="X323" s="98">
        <f t="shared" si="47"/>
        <v>0</v>
      </c>
      <c r="Y323" s="98">
        <f t="shared" si="47"/>
        <v>0</v>
      </c>
      <c r="Z323" s="98">
        <f t="shared" si="47"/>
        <v>0</v>
      </c>
      <c r="AA323" s="98">
        <f t="shared" si="47"/>
        <v>0</v>
      </c>
      <c r="AB323" s="98">
        <f t="shared" si="47"/>
        <v>0</v>
      </c>
      <c r="AC323" s="98">
        <f t="shared" si="47"/>
        <v>0</v>
      </c>
      <c r="AD323" s="98">
        <f t="shared" si="47"/>
        <v>0</v>
      </c>
    </row>
    <row r="324" spans="3:30" x14ac:dyDescent="0.2">
      <c r="C324" s="6" t="s">
        <v>36</v>
      </c>
      <c r="D324" s="6" t="s">
        <v>124</v>
      </c>
      <c r="E324" s="98">
        <f t="shared" si="48"/>
        <v>0</v>
      </c>
      <c r="F324" s="98">
        <f t="shared" si="47"/>
        <v>0</v>
      </c>
      <c r="G324" s="98">
        <f t="shared" si="47"/>
        <v>0.70000000000000007</v>
      </c>
      <c r="H324" s="98">
        <f t="shared" si="47"/>
        <v>1.4000000000000001</v>
      </c>
      <c r="I324" s="98">
        <f t="shared" si="47"/>
        <v>2.8000000000000003</v>
      </c>
      <c r="J324" s="98">
        <f t="shared" si="47"/>
        <v>5.6000000000000005</v>
      </c>
      <c r="K324" s="98">
        <f t="shared" si="47"/>
        <v>11.200000000000001</v>
      </c>
      <c r="L324" s="98">
        <f t="shared" si="47"/>
        <v>22.400000000000002</v>
      </c>
      <c r="M324" s="98">
        <f t="shared" si="47"/>
        <v>44.800000000000004</v>
      </c>
      <c r="N324" s="98">
        <f t="shared" si="47"/>
        <v>63</v>
      </c>
      <c r="O324" s="98">
        <f t="shared" si="47"/>
        <v>70</v>
      </c>
      <c r="P324" s="98">
        <f t="shared" si="47"/>
        <v>70</v>
      </c>
      <c r="Q324" s="98">
        <f t="shared" si="47"/>
        <v>70</v>
      </c>
      <c r="R324" s="98">
        <f t="shared" si="47"/>
        <v>70</v>
      </c>
      <c r="S324" s="98">
        <f t="shared" si="47"/>
        <v>70</v>
      </c>
      <c r="T324" s="98">
        <f t="shared" si="47"/>
        <v>70</v>
      </c>
      <c r="U324" s="98">
        <f t="shared" si="47"/>
        <v>70</v>
      </c>
      <c r="V324" s="98">
        <f t="shared" si="47"/>
        <v>70</v>
      </c>
      <c r="W324" s="98">
        <f t="shared" si="47"/>
        <v>70</v>
      </c>
      <c r="X324" s="98">
        <f t="shared" si="47"/>
        <v>70</v>
      </c>
      <c r="Y324" s="98">
        <f t="shared" si="47"/>
        <v>70</v>
      </c>
      <c r="Z324" s="98">
        <f t="shared" si="47"/>
        <v>70</v>
      </c>
      <c r="AA324" s="98">
        <f t="shared" si="47"/>
        <v>70</v>
      </c>
      <c r="AB324" s="98">
        <f t="shared" si="47"/>
        <v>70</v>
      </c>
      <c r="AC324" s="98">
        <f t="shared" si="47"/>
        <v>70</v>
      </c>
      <c r="AD324" s="98">
        <f t="shared" si="47"/>
        <v>70</v>
      </c>
    </row>
    <row r="325" spans="3:30" x14ac:dyDescent="0.2">
      <c r="C325" s="6"/>
      <c r="D325" s="6"/>
      <c r="E325" s="98">
        <f t="shared" si="48"/>
        <v>0</v>
      </c>
      <c r="F325" s="98">
        <f t="shared" si="47"/>
        <v>0</v>
      </c>
      <c r="G325" s="98">
        <f t="shared" si="47"/>
        <v>0</v>
      </c>
      <c r="H325" s="98">
        <f t="shared" si="47"/>
        <v>0</v>
      </c>
      <c r="I325" s="98">
        <f t="shared" si="47"/>
        <v>0</v>
      </c>
      <c r="J325" s="98">
        <f t="shared" si="47"/>
        <v>0</v>
      </c>
      <c r="K325" s="98">
        <f t="shared" si="47"/>
        <v>0</v>
      </c>
      <c r="L325" s="98">
        <f t="shared" si="47"/>
        <v>0</v>
      </c>
      <c r="M325" s="98">
        <f t="shared" si="47"/>
        <v>0</v>
      </c>
      <c r="N325" s="98">
        <f t="shared" si="47"/>
        <v>0</v>
      </c>
      <c r="O325" s="98">
        <f t="shared" si="47"/>
        <v>0</v>
      </c>
      <c r="P325" s="98">
        <f t="shared" si="47"/>
        <v>0</v>
      </c>
      <c r="Q325" s="98">
        <f t="shared" si="47"/>
        <v>0</v>
      </c>
      <c r="R325" s="98">
        <f t="shared" si="47"/>
        <v>0</v>
      </c>
      <c r="S325" s="98">
        <f t="shared" si="47"/>
        <v>0</v>
      </c>
      <c r="T325" s="98">
        <f t="shared" si="47"/>
        <v>0</v>
      </c>
      <c r="U325" s="98">
        <f t="shared" si="47"/>
        <v>0</v>
      </c>
      <c r="V325" s="98">
        <f t="shared" si="47"/>
        <v>0</v>
      </c>
      <c r="W325" s="98">
        <f t="shared" si="47"/>
        <v>0</v>
      </c>
      <c r="X325" s="98">
        <f t="shared" si="47"/>
        <v>0</v>
      </c>
      <c r="Y325" s="98">
        <f t="shared" si="47"/>
        <v>0</v>
      </c>
      <c r="Z325" s="98">
        <f t="shared" si="47"/>
        <v>0</v>
      </c>
      <c r="AA325" s="98">
        <f t="shared" si="47"/>
        <v>0</v>
      </c>
      <c r="AB325" s="98">
        <f t="shared" si="47"/>
        <v>0</v>
      </c>
      <c r="AC325" s="98">
        <f t="shared" si="47"/>
        <v>0</v>
      </c>
      <c r="AD325" s="98">
        <f t="shared" si="47"/>
        <v>0</v>
      </c>
    </row>
    <row r="326" spans="3:30" x14ac:dyDescent="0.2">
      <c r="C326" s="6" t="s">
        <v>37</v>
      </c>
      <c r="D326" s="6" t="s">
        <v>125</v>
      </c>
      <c r="E326" s="98">
        <f t="shared" si="48"/>
        <v>0</v>
      </c>
      <c r="F326" s="98">
        <f t="shared" si="47"/>
        <v>0</v>
      </c>
      <c r="G326" s="98">
        <f t="shared" si="47"/>
        <v>0</v>
      </c>
      <c r="H326" s="98">
        <f t="shared" si="47"/>
        <v>0</v>
      </c>
      <c r="I326" s="98">
        <f t="shared" si="47"/>
        <v>0</v>
      </c>
      <c r="J326" s="98">
        <f t="shared" si="47"/>
        <v>0</v>
      </c>
      <c r="K326" s="98">
        <f t="shared" si="47"/>
        <v>0</v>
      </c>
      <c r="L326" s="98">
        <f t="shared" si="47"/>
        <v>0</v>
      </c>
      <c r="M326" s="98">
        <f t="shared" si="47"/>
        <v>0</v>
      </c>
      <c r="N326" s="98">
        <f t="shared" si="47"/>
        <v>0</v>
      </c>
      <c r="O326" s="98">
        <f t="shared" si="47"/>
        <v>0</v>
      </c>
      <c r="P326" s="98">
        <f t="shared" si="47"/>
        <v>0</v>
      </c>
      <c r="Q326" s="98">
        <f t="shared" si="47"/>
        <v>0</v>
      </c>
      <c r="R326" s="98">
        <f t="shared" si="47"/>
        <v>0</v>
      </c>
      <c r="S326" s="98">
        <f t="shared" si="47"/>
        <v>0</v>
      </c>
      <c r="T326" s="98">
        <f t="shared" si="47"/>
        <v>0</v>
      </c>
      <c r="U326" s="98">
        <f t="shared" si="47"/>
        <v>0</v>
      </c>
      <c r="V326" s="98">
        <f t="shared" si="47"/>
        <v>0</v>
      </c>
      <c r="W326" s="98">
        <f t="shared" si="47"/>
        <v>0</v>
      </c>
      <c r="X326" s="98">
        <f t="shared" si="47"/>
        <v>0</v>
      </c>
      <c r="Y326" s="98">
        <f t="shared" si="47"/>
        <v>0</v>
      </c>
      <c r="Z326" s="98">
        <f t="shared" si="47"/>
        <v>0</v>
      </c>
      <c r="AA326" s="98">
        <f t="shared" si="47"/>
        <v>0</v>
      </c>
      <c r="AB326" s="98">
        <f t="shared" si="47"/>
        <v>0</v>
      </c>
      <c r="AC326" s="98">
        <f t="shared" si="47"/>
        <v>0</v>
      </c>
      <c r="AD326" s="98">
        <f t="shared" si="47"/>
        <v>0</v>
      </c>
    </row>
    <row r="327" spans="3:30" x14ac:dyDescent="0.2">
      <c r="C327" s="6" t="s">
        <v>37</v>
      </c>
      <c r="D327" s="6" t="s">
        <v>123</v>
      </c>
      <c r="E327" s="98">
        <f t="shared" si="48"/>
        <v>0</v>
      </c>
      <c r="F327" s="98">
        <f t="shared" si="47"/>
        <v>0</v>
      </c>
      <c r="G327" s="98">
        <f t="shared" si="47"/>
        <v>0</v>
      </c>
      <c r="H327" s="98">
        <f t="shared" si="47"/>
        <v>0</v>
      </c>
      <c r="I327" s="98">
        <f t="shared" si="47"/>
        <v>0</v>
      </c>
      <c r="J327" s="98">
        <f t="shared" si="47"/>
        <v>0</v>
      </c>
      <c r="K327" s="98">
        <f t="shared" si="47"/>
        <v>0</v>
      </c>
      <c r="L327" s="98">
        <f t="shared" si="47"/>
        <v>0</v>
      </c>
      <c r="M327" s="98">
        <f t="shared" si="47"/>
        <v>0</v>
      </c>
      <c r="N327" s="98">
        <f t="shared" si="47"/>
        <v>0</v>
      </c>
      <c r="O327" s="98">
        <f t="shared" si="47"/>
        <v>0</v>
      </c>
      <c r="P327" s="98">
        <f t="shared" si="47"/>
        <v>0</v>
      </c>
      <c r="Q327" s="98">
        <f t="shared" si="47"/>
        <v>0</v>
      </c>
      <c r="R327" s="98">
        <f t="shared" si="47"/>
        <v>0</v>
      </c>
      <c r="S327" s="98">
        <f t="shared" si="47"/>
        <v>0</v>
      </c>
      <c r="T327" s="98">
        <f t="shared" si="47"/>
        <v>0</v>
      </c>
      <c r="U327" s="98">
        <f t="shared" si="47"/>
        <v>0</v>
      </c>
      <c r="V327" s="98">
        <f t="shared" si="47"/>
        <v>0</v>
      </c>
      <c r="W327" s="98">
        <f t="shared" si="47"/>
        <v>0</v>
      </c>
      <c r="X327" s="98">
        <f t="shared" si="47"/>
        <v>0</v>
      </c>
      <c r="Y327" s="98">
        <f t="shared" si="47"/>
        <v>0</v>
      </c>
      <c r="Z327" s="98">
        <f t="shared" si="47"/>
        <v>0</v>
      </c>
      <c r="AA327" s="98">
        <f t="shared" si="47"/>
        <v>0</v>
      </c>
      <c r="AB327" s="98">
        <f t="shared" si="47"/>
        <v>0</v>
      </c>
      <c r="AC327" s="98">
        <f t="shared" si="47"/>
        <v>0</v>
      </c>
      <c r="AD327" s="98">
        <f t="shared" si="47"/>
        <v>0</v>
      </c>
    </row>
    <row r="328" spans="3:30" x14ac:dyDescent="0.2">
      <c r="C328" s="6" t="s">
        <v>37</v>
      </c>
      <c r="D328" s="6" t="s">
        <v>124</v>
      </c>
      <c r="E328" s="98">
        <f t="shared" si="48"/>
        <v>0</v>
      </c>
      <c r="F328" s="98">
        <f t="shared" si="47"/>
        <v>0</v>
      </c>
      <c r="G328" s="98">
        <f t="shared" si="47"/>
        <v>0.70000000000000007</v>
      </c>
      <c r="H328" s="98">
        <f t="shared" si="47"/>
        <v>1.4000000000000001</v>
      </c>
      <c r="I328" s="98">
        <f t="shared" si="47"/>
        <v>2.8000000000000003</v>
      </c>
      <c r="J328" s="98">
        <f t="shared" si="47"/>
        <v>5.6000000000000005</v>
      </c>
      <c r="K328" s="98">
        <f t="shared" si="47"/>
        <v>11.200000000000001</v>
      </c>
      <c r="L328" s="98">
        <f t="shared" si="47"/>
        <v>22.400000000000002</v>
      </c>
      <c r="M328" s="98">
        <f t="shared" si="47"/>
        <v>44.800000000000004</v>
      </c>
      <c r="N328" s="98">
        <f t="shared" si="47"/>
        <v>63</v>
      </c>
      <c r="O328" s="98">
        <f t="shared" si="47"/>
        <v>70</v>
      </c>
      <c r="P328" s="98">
        <f t="shared" si="47"/>
        <v>70</v>
      </c>
      <c r="Q328" s="98">
        <f t="shared" si="47"/>
        <v>70</v>
      </c>
      <c r="R328" s="98">
        <f t="shared" si="47"/>
        <v>70</v>
      </c>
      <c r="S328" s="98">
        <f t="shared" si="47"/>
        <v>70</v>
      </c>
      <c r="T328" s="98">
        <f t="shared" si="47"/>
        <v>70</v>
      </c>
      <c r="U328" s="98">
        <f t="shared" si="47"/>
        <v>70</v>
      </c>
      <c r="V328" s="98">
        <f t="shared" si="47"/>
        <v>70</v>
      </c>
      <c r="W328" s="98">
        <f t="shared" si="47"/>
        <v>70</v>
      </c>
      <c r="X328" s="98">
        <f t="shared" si="47"/>
        <v>70</v>
      </c>
      <c r="Y328" s="98">
        <f t="shared" si="47"/>
        <v>70</v>
      </c>
      <c r="Z328" s="98">
        <f t="shared" ref="Z328:AD328" si="49">SUMIFS(Z$304:Z$314,$C$304:$C$314,$C328,$D$304:$D$314,$D328) *
SUMIFS(Z$299:Z$301,$D$299:$D$301,$C328) *
 SUMIFS(Z$116:Z$118,$D$116:$D$118,$C328)</f>
        <v>70</v>
      </c>
      <c r="AA328" s="98">
        <f t="shared" si="49"/>
        <v>70</v>
      </c>
      <c r="AB328" s="98">
        <f t="shared" si="49"/>
        <v>70</v>
      </c>
      <c r="AC328" s="98">
        <f t="shared" si="49"/>
        <v>70</v>
      </c>
      <c r="AD328" s="98">
        <f t="shared" si="49"/>
        <v>70</v>
      </c>
    </row>
    <row r="329" spans="3:30" x14ac:dyDescent="0.2">
      <c r="I329" s="86"/>
    </row>
    <row r="330" spans="3:30" x14ac:dyDescent="0.2">
      <c r="I330" s="86"/>
    </row>
    <row r="331" spans="3:30" x14ac:dyDescent="0.2">
      <c r="C331" s="4"/>
      <c r="D331" s="4" t="s">
        <v>134</v>
      </c>
      <c r="E331" s="4">
        <v>2025</v>
      </c>
      <c r="F331" s="4">
        <f>E331+1</f>
        <v>2026</v>
      </c>
      <c r="G331" s="4">
        <f t="shared" ref="G331:AD331" si="50">F331+1</f>
        <v>2027</v>
      </c>
      <c r="H331" s="4">
        <f t="shared" si="50"/>
        <v>2028</v>
      </c>
      <c r="I331" s="4">
        <f t="shared" si="50"/>
        <v>2029</v>
      </c>
      <c r="J331" s="4">
        <f t="shared" si="50"/>
        <v>2030</v>
      </c>
      <c r="K331" s="4">
        <f t="shared" si="50"/>
        <v>2031</v>
      </c>
      <c r="L331" s="4">
        <f t="shared" si="50"/>
        <v>2032</v>
      </c>
      <c r="M331" s="4">
        <f t="shared" si="50"/>
        <v>2033</v>
      </c>
      <c r="N331" s="4">
        <f t="shared" si="50"/>
        <v>2034</v>
      </c>
      <c r="O331" s="4">
        <f t="shared" si="50"/>
        <v>2035</v>
      </c>
      <c r="P331" s="4">
        <f t="shared" si="50"/>
        <v>2036</v>
      </c>
      <c r="Q331" s="4">
        <f t="shared" si="50"/>
        <v>2037</v>
      </c>
      <c r="R331" s="4">
        <f t="shared" si="50"/>
        <v>2038</v>
      </c>
      <c r="S331" s="4">
        <f t="shared" si="50"/>
        <v>2039</v>
      </c>
      <c r="T331" s="4">
        <f t="shared" si="50"/>
        <v>2040</v>
      </c>
      <c r="U331" s="4">
        <f t="shared" si="50"/>
        <v>2041</v>
      </c>
      <c r="V331" s="4">
        <f t="shared" si="50"/>
        <v>2042</v>
      </c>
      <c r="W331" s="4">
        <f t="shared" si="50"/>
        <v>2043</v>
      </c>
      <c r="X331" s="4">
        <f t="shared" si="50"/>
        <v>2044</v>
      </c>
      <c r="Y331" s="4">
        <f t="shared" si="50"/>
        <v>2045</v>
      </c>
      <c r="Z331" s="4">
        <f t="shared" si="50"/>
        <v>2046</v>
      </c>
      <c r="AA331" s="4">
        <f t="shared" si="50"/>
        <v>2047</v>
      </c>
      <c r="AB331" s="4">
        <f t="shared" si="50"/>
        <v>2048</v>
      </c>
      <c r="AC331" s="4">
        <f t="shared" si="50"/>
        <v>2049</v>
      </c>
      <c r="AD331" s="4">
        <f t="shared" si="50"/>
        <v>2050</v>
      </c>
    </row>
    <row r="332" spans="3:30" x14ac:dyDescent="0.2">
      <c r="C332" s="6" t="s">
        <v>35</v>
      </c>
      <c r="D332" s="6" t="s">
        <v>125</v>
      </c>
      <c r="E332" s="100">
        <f>E91/SUM(E91,G135)</f>
        <v>0.76811594202898548</v>
      </c>
      <c r="F332" s="101">
        <f t="shared" ref="F332:AD342" si="51">E332</f>
        <v>0.76811594202898548</v>
      </c>
      <c r="G332" s="101">
        <f t="shared" si="51"/>
        <v>0.76811594202898548</v>
      </c>
      <c r="H332" s="101">
        <f t="shared" si="51"/>
        <v>0.76811594202898548</v>
      </c>
      <c r="I332" s="101">
        <f t="shared" si="51"/>
        <v>0.76811594202898548</v>
      </c>
      <c r="J332" s="101">
        <f t="shared" si="51"/>
        <v>0.76811594202898548</v>
      </c>
      <c r="K332" s="101">
        <f t="shared" si="51"/>
        <v>0.76811594202898548</v>
      </c>
      <c r="L332" s="101">
        <f t="shared" si="51"/>
        <v>0.76811594202898548</v>
      </c>
      <c r="M332" s="101">
        <f t="shared" si="51"/>
        <v>0.76811594202898548</v>
      </c>
      <c r="N332" s="101">
        <f t="shared" si="51"/>
        <v>0.76811594202898548</v>
      </c>
      <c r="O332" s="101">
        <f t="shared" si="51"/>
        <v>0.76811594202898548</v>
      </c>
      <c r="P332" s="101">
        <f t="shared" si="51"/>
        <v>0.76811594202898548</v>
      </c>
      <c r="Q332" s="101">
        <f t="shared" si="51"/>
        <v>0.76811594202898548</v>
      </c>
      <c r="R332" s="101">
        <f t="shared" si="51"/>
        <v>0.76811594202898548</v>
      </c>
      <c r="S332" s="101">
        <f t="shared" si="51"/>
        <v>0.76811594202898548</v>
      </c>
      <c r="T332" s="101">
        <f t="shared" si="51"/>
        <v>0.76811594202898548</v>
      </c>
      <c r="U332" s="101">
        <f t="shared" si="51"/>
        <v>0.76811594202898548</v>
      </c>
      <c r="V332" s="101">
        <f t="shared" si="51"/>
        <v>0.76811594202898548</v>
      </c>
      <c r="W332" s="101">
        <f t="shared" si="51"/>
        <v>0.76811594202898548</v>
      </c>
      <c r="X332" s="101">
        <f t="shared" si="51"/>
        <v>0.76811594202898548</v>
      </c>
      <c r="Y332" s="101">
        <f t="shared" si="51"/>
        <v>0.76811594202898548</v>
      </c>
      <c r="Z332" s="101">
        <f t="shared" si="51"/>
        <v>0.76811594202898548</v>
      </c>
      <c r="AA332" s="101">
        <f t="shared" si="51"/>
        <v>0.76811594202898548</v>
      </c>
      <c r="AB332" s="101">
        <f t="shared" si="51"/>
        <v>0.76811594202898548</v>
      </c>
      <c r="AC332" s="101">
        <f t="shared" si="51"/>
        <v>0.76811594202898548</v>
      </c>
      <c r="AD332" s="101">
        <f t="shared" si="51"/>
        <v>0.76811594202898548</v>
      </c>
    </row>
    <row r="333" spans="3:30" x14ac:dyDescent="0.2">
      <c r="C333" s="6" t="s">
        <v>35</v>
      </c>
      <c r="D333" s="6" t="s">
        <v>123</v>
      </c>
      <c r="E333" s="100">
        <f>E332</f>
        <v>0.76811594202898548</v>
      </c>
      <c r="F333" s="101">
        <f t="shared" si="51"/>
        <v>0.76811594202898548</v>
      </c>
      <c r="G333" s="101">
        <f t="shared" si="51"/>
        <v>0.76811594202898548</v>
      </c>
      <c r="H333" s="101">
        <f t="shared" si="51"/>
        <v>0.76811594202898548</v>
      </c>
      <c r="I333" s="101">
        <f t="shared" si="51"/>
        <v>0.76811594202898548</v>
      </c>
      <c r="J333" s="101">
        <f t="shared" si="51"/>
        <v>0.76811594202898548</v>
      </c>
      <c r="K333" s="101">
        <f t="shared" si="51"/>
        <v>0.76811594202898548</v>
      </c>
      <c r="L333" s="101">
        <f t="shared" si="51"/>
        <v>0.76811594202898548</v>
      </c>
      <c r="M333" s="101">
        <f t="shared" si="51"/>
        <v>0.76811594202898548</v>
      </c>
      <c r="N333" s="101">
        <f t="shared" si="51"/>
        <v>0.76811594202898548</v>
      </c>
      <c r="O333" s="101">
        <f t="shared" si="51"/>
        <v>0.76811594202898548</v>
      </c>
      <c r="P333" s="101">
        <f t="shared" si="51"/>
        <v>0.76811594202898548</v>
      </c>
      <c r="Q333" s="101">
        <f t="shared" si="51"/>
        <v>0.76811594202898548</v>
      </c>
      <c r="R333" s="101">
        <f t="shared" si="51"/>
        <v>0.76811594202898548</v>
      </c>
      <c r="S333" s="101">
        <f t="shared" si="51"/>
        <v>0.76811594202898548</v>
      </c>
      <c r="T333" s="101">
        <f t="shared" si="51"/>
        <v>0.76811594202898548</v>
      </c>
      <c r="U333" s="101">
        <f t="shared" si="51"/>
        <v>0.76811594202898548</v>
      </c>
      <c r="V333" s="101">
        <f t="shared" si="51"/>
        <v>0.76811594202898548</v>
      </c>
      <c r="W333" s="101">
        <f t="shared" si="51"/>
        <v>0.76811594202898548</v>
      </c>
      <c r="X333" s="101">
        <f t="shared" si="51"/>
        <v>0.76811594202898548</v>
      </c>
      <c r="Y333" s="101">
        <f t="shared" si="51"/>
        <v>0.76811594202898548</v>
      </c>
      <c r="Z333" s="101">
        <f t="shared" si="51"/>
        <v>0.76811594202898548</v>
      </c>
      <c r="AA333" s="101">
        <f t="shared" si="51"/>
        <v>0.76811594202898548</v>
      </c>
      <c r="AB333" s="101">
        <f t="shared" si="51"/>
        <v>0.76811594202898548</v>
      </c>
      <c r="AC333" s="101">
        <f t="shared" si="51"/>
        <v>0.76811594202898548</v>
      </c>
      <c r="AD333" s="101">
        <f t="shared" si="51"/>
        <v>0.76811594202898548</v>
      </c>
    </row>
    <row r="334" spans="3:30" x14ac:dyDescent="0.2">
      <c r="C334" s="6" t="s">
        <v>35</v>
      </c>
      <c r="D334" s="6" t="s">
        <v>124</v>
      </c>
      <c r="E334" s="100">
        <f t="shared" ref="E334:E342" si="52">E333</f>
        <v>0.76811594202898548</v>
      </c>
      <c r="F334" s="101">
        <f t="shared" si="51"/>
        <v>0.76811594202898548</v>
      </c>
      <c r="G334" s="101">
        <f t="shared" si="51"/>
        <v>0.76811594202898548</v>
      </c>
      <c r="H334" s="101">
        <f t="shared" si="51"/>
        <v>0.76811594202898548</v>
      </c>
      <c r="I334" s="101">
        <f t="shared" si="51"/>
        <v>0.76811594202898548</v>
      </c>
      <c r="J334" s="101">
        <f t="shared" si="51"/>
        <v>0.76811594202898548</v>
      </c>
      <c r="K334" s="101">
        <f t="shared" si="51"/>
        <v>0.76811594202898548</v>
      </c>
      <c r="L334" s="101">
        <f t="shared" si="51"/>
        <v>0.76811594202898548</v>
      </c>
      <c r="M334" s="101">
        <f t="shared" si="51"/>
        <v>0.76811594202898548</v>
      </c>
      <c r="N334" s="101">
        <f t="shared" si="51"/>
        <v>0.76811594202898548</v>
      </c>
      <c r="O334" s="101">
        <f t="shared" si="51"/>
        <v>0.76811594202898548</v>
      </c>
      <c r="P334" s="101">
        <f t="shared" si="51"/>
        <v>0.76811594202898548</v>
      </c>
      <c r="Q334" s="101">
        <f t="shared" si="51"/>
        <v>0.76811594202898548</v>
      </c>
      <c r="R334" s="101">
        <f t="shared" si="51"/>
        <v>0.76811594202898548</v>
      </c>
      <c r="S334" s="101">
        <f t="shared" si="51"/>
        <v>0.76811594202898548</v>
      </c>
      <c r="T334" s="101">
        <f t="shared" si="51"/>
        <v>0.76811594202898548</v>
      </c>
      <c r="U334" s="101">
        <f t="shared" si="51"/>
        <v>0.76811594202898548</v>
      </c>
      <c r="V334" s="101">
        <f t="shared" si="51"/>
        <v>0.76811594202898548</v>
      </c>
      <c r="W334" s="101">
        <f t="shared" si="51"/>
        <v>0.76811594202898548</v>
      </c>
      <c r="X334" s="101">
        <f t="shared" si="51"/>
        <v>0.76811594202898548</v>
      </c>
      <c r="Y334" s="101">
        <f t="shared" si="51"/>
        <v>0.76811594202898548</v>
      </c>
      <c r="Z334" s="101">
        <f t="shared" si="51"/>
        <v>0.76811594202898548</v>
      </c>
      <c r="AA334" s="101">
        <f t="shared" si="51"/>
        <v>0.76811594202898548</v>
      </c>
      <c r="AB334" s="101">
        <f t="shared" si="51"/>
        <v>0.76811594202898548</v>
      </c>
      <c r="AC334" s="101">
        <f t="shared" si="51"/>
        <v>0.76811594202898548</v>
      </c>
      <c r="AD334" s="101">
        <f t="shared" si="51"/>
        <v>0.76811594202898548</v>
      </c>
    </row>
    <row r="335" spans="3:30" x14ac:dyDescent="0.2">
      <c r="C335" s="6"/>
      <c r="D335" s="6"/>
      <c r="E335" s="100">
        <f t="shared" si="52"/>
        <v>0.76811594202898548</v>
      </c>
      <c r="F335" s="101">
        <f t="shared" si="51"/>
        <v>0.76811594202898548</v>
      </c>
      <c r="G335" s="101">
        <f t="shared" si="51"/>
        <v>0.76811594202898548</v>
      </c>
      <c r="H335" s="101">
        <f t="shared" si="51"/>
        <v>0.76811594202898548</v>
      </c>
      <c r="I335" s="101">
        <f t="shared" si="51"/>
        <v>0.76811594202898548</v>
      </c>
      <c r="J335" s="101">
        <f t="shared" si="51"/>
        <v>0.76811594202898548</v>
      </c>
      <c r="K335" s="101">
        <f t="shared" si="51"/>
        <v>0.76811594202898548</v>
      </c>
      <c r="L335" s="101">
        <f t="shared" si="51"/>
        <v>0.76811594202898548</v>
      </c>
      <c r="M335" s="101">
        <f t="shared" si="51"/>
        <v>0.76811594202898548</v>
      </c>
      <c r="N335" s="101">
        <f t="shared" si="51"/>
        <v>0.76811594202898548</v>
      </c>
      <c r="O335" s="101">
        <f t="shared" si="51"/>
        <v>0.76811594202898548</v>
      </c>
      <c r="P335" s="101">
        <f t="shared" si="51"/>
        <v>0.76811594202898548</v>
      </c>
      <c r="Q335" s="101">
        <f t="shared" si="51"/>
        <v>0.76811594202898548</v>
      </c>
      <c r="R335" s="101">
        <f t="shared" si="51"/>
        <v>0.76811594202898548</v>
      </c>
      <c r="S335" s="101">
        <f t="shared" si="51"/>
        <v>0.76811594202898548</v>
      </c>
      <c r="T335" s="101">
        <f t="shared" si="51"/>
        <v>0.76811594202898548</v>
      </c>
      <c r="U335" s="101">
        <f t="shared" si="51"/>
        <v>0.76811594202898548</v>
      </c>
      <c r="V335" s="101">
        <f t="shared" si="51"/>
        <v>0.76811594202898548</v>
      </c>
      <c r="W335" s="101">
        <f t="shared" si="51"/>
        <v>0.76811594202898548</v>
      </c>
      <c r="X335" s="101">
        <f t="shared" si="51"/>
        <v>0.76811594202898548</v>
      </c>
      <c r="Y335" s="101">
        <f t="shared" si="51"/>
        <v>0.76811594202898548</v>
      </c>
      <c r="Z335" s="101">
        <f t="shared" si="51"/>
        <v>0.76811594202898548</v>
      </c>
      <c r="AA335" s="101">
        <f t="shared" si="51"/>
        <v>0.76811594202898548</v>
      </c>
      <c r="AB335" s="101">
        <f t="shared" si="51"/>
        <v>0.76811594202898548</v>
      </c>
      <c r="AC335" s="101">
        <f t="shared" si="51"/>
        <v>0.76811594202898548</v>
      </c>
      <c r="AD335" s="101">
        <f t="shared" si="51"/>
        <v>0.76811594202898548</v>
      </c>
    </row>
    <row r="336" spans="3:30" x14ac:dyDescent="0.2">
      <c r="C336" s="6" t="s">
        <v>36</v>
      </c>
      <c r="D336" s="6" t="s">
        <v>125</v>
      </c>
      <c r="E336" s="100">
        <f t="shared" si="52"/>
        <v>0.76811594202898548</v>
      </c>
      <c r="F336" s="101">
        <f t="shared" si="51"/>
        <v>0.76811594202898548</v>
      </c>
      <c r="G336" s="101">
        <f t="shared" si="51"/>
        <v>0.76811594202898548</v>
      </c>
      <c r="H336" s="101">
        <f t="shared" si="51"/>
        <v>0.76811594202898548</v>
      </c>
      <c r="I336" s="101">
        <f t="shared" si="51"/>
        <v>0.76811594202898548</v>
      </c>
      <c r="J336" s="101">
        <f t="shared" si="51"/>
        <v>0.76811594202898548</v>
      </c>
      <c r="K336" s="101">
        <f t="shared" si="51"/>
        <v>0.76811594202898548</v>
      </c>
      <c r="L336" s="101">
        <f t="shared" si="51"/>
        <v>0.76811594202898548</v>
      </c>
      <c r="M336" s="101">
        <f t="shared" si="51"/>
        <v>0.76811594202898548</v>
      </c>
      <c r="N336" s="101">
        <f t="shared" si="51"/>
        <v>0.76811594202898548</v>
      </c>
      <c r="O336" s="101">
        <f t="shared" si="51"/>
        <v>0.76811594202898548</v>
      </c>
      <c r="P336" s="101">
        <f t="shared" si="51"/>
        <v>0.76811594202898548</v>
      </c>
      <c r="Q336" s="101">
        <f t="shared" si="51"/>
        <v>0.76811594202898548</v>
      </c>
      <c r="R336" s="101">
        <f t="shared" si="51"/>
        <v>0.76811594202898548</v>
      </c>
      <c r="S336" s="101">
        <f t="shared" si="51"/>
        <v>0.76811594202898548</v>
      </c>
      <c r="T336" s="101">
        <f t="shared" si="51"/>
        <v>0.76811594202898548</v>
      </c>
      <c r="U336" s="101">
        <f t="shared" si="51"/>
        <v>0.76811594202898548</v>
      </c>
      <c r="V336" s="101">
        <f t="shared" si="51"/>
        <v>0.76811594202898548</v>
      </c>
      <c r="W336" s="101">
        <f t="shared" si="51"/>
        <v>0.76811594202898548</v>
      </c>
      <c r="X336" s="101">
        <f t="shared" si="51"/>
        <v>0.76811594202898548</v>
      </c>
      <c r="Y336" s="101">
        <f t="shared" si="51"/>
        <v>0.76811594202898548</v>
      </c>
      <c r="Z336" s="101">
        <f t="shared" si="51"/>
        <v>0.76811594202898548</v>
      </c>
      <c r="AA336" s="101">
        <f t="shared" si="51"/>
        <v>0.76811594202898548</v>
      </c>
      <c r="AB336" s="101">
        <f t="shared" si="51"/>
        <v>0.76811594202898548</v>
      </c>
      <c r="AC336" s="101">
        <f t="shared" si="51"/>
        <v>0.76811594202898548</v>
      </c>
      <c r="AD336" s="101">
        <f t="shared" si="51"/>
        <v>0.76811594202898548</v>
      </c>
    </row>
    <row r="337" spans="3:31" x14ac:dyDescent="0.2">
      <c r="C337" s="6" t="s">
        <v>36</v>
      </c>
      <c r="D337" s="6" t="s">
        <v>123</v>
      </c>
      <c r="E337" s="100">
        <f t="shared" si="52"/>
        <v>0.76811594202898548</v>
      </c>
      <c r="F337" s="101">
        <f t="shared" si="51"/>
        <v>0.76811594202898548</v>
      </c>
      <c r="G337" s="101">
        <f t="shared" si="51"/>
        <v>0.76811594202898548</v>
      </c>
      <c r="H337" s="101">
        <f t="shared" si="51"/>
        <v>0.76811594202898548</v>
      </c>
      <c r="I337" s="101">
        <f t="shared" si="51"/>
        <v>0.76811594202898548</v>
      </c>
      <c r="J337" s="101">
        <f t="shared" si="51"/>
        <v>0.76811594202898548</v>
      </c>
      <c r="K337" s="101">
        <f t="shared" si="51"/>
        <v>0.76811594202898548</v>
      </c>
      <c r="L337" s="101">
        <f t="shared" si="51"/>
        <v>0.76811594202898548</v>
      </c>
      <c r="M337" s="101">
        <f t="shared" si="51"/>
        <v>0.76811594202898548</v>
      </c>
      <c r="N337" s="101">
        <f t="shared" si="51"/>
        <v>0.76811594202898548</v>
      </c>
      <c r="O337" s="101">
        <f t="shared" si="51"/>
        <v>0.76811594202898548</v>
      </c>
      <c r="P337" s="101">
        <f t="shared" si="51"/>
        <v>0.76811594202898548</v>
      </c>
      <c r="Q337" s="101">
        <f t="shared" si="51"/>
        <v>0.76811594202898548</v>
      </c>
      <c r="R337" s="101">
        <f t="shared" si="51"/>
        <v>0.76811594202898548</v>
      </c>
      <c r="S337" s="101">
        <f t="shared" si="51"/>
        <v>0.76811594202898548</v>
      </c>
      <c r="T337" s="101">
        <f t="shared" si="51"/>
        <v>0.76811594202898548</v>
      </c>
      <c r="U337" s="101">
        <f t="shared" si="51"/>
        <v>0.76811594202898548</v>
      </c>
      <c r="V337" s="101">
        <f t="shared" si="51"/>
        <v>0.76811594202898548</v>
      </c>
      <c r="W337" s="101">
        <f t="shared" si="51"/>
        <v>0.76811594202898548</v>
      </c>
      <c r="X337" s="101">
        <f t="shared" si="51"/>
        <v>0.76811594202898548</v>
      </c>
      <c r="Y337" s="101">
        <f t="shared" si="51"/>
        <v>0.76811594202898548</v>
      </c>
      <c r="Z337" s="101">
        <f t="shared" si="51"/>
        <v>0.76811594202898548</v>
      </c>
      <c r="AA337" s="101">
        <f t="shared" si="51"/>
        <v>0.76811594202898548</v>
      </c>
      <c r="AB337" s="101">
        <f t="shared" si="51"/>
        <v>0.76811594202898548</v>
      </c>
      <c r="AC337" s="101">
        <f t="shared" si="51"/>
        <v>0.76811594202898548</v>
      </c>
      <c r="AD337" s="101">
        <f t="shared" si="51"/>
        <v>0.76811594202898548</v>
      </c>
    </row>
    <row r="338" spans="3:31" x14ac:dyDescent="0.2">
      <c r="C338" s="6" t="s">
        <v>36</v>
      </c>
      <c r="D338" s="6" t="s">
        <v>124</v>
      </c>
      <c r="E338" s="100">
        <f t="shared" si="52"/>
        <v>0.76811594202898548</v>
      </c>
      <c r="F338" s="101">
        <f t="shared" si="51"/>
        <v>0.76811594202898548</v>
      </c>
      <c r="G338" s="101">
        <f t="shared" si="51"/>
        <v>0.76811594202898548</v>
      </c>
      <c r="H338" s="101">
        <f t="shared" si="51"/>
        <v>0.76811594202898548</v>
      </c>
      <c r="I338" s="101">
        <f t="shared" si="51"/>
        <v>0.76811594202898548</v>
      </c>
      <c r="J338" s="101">
        <f t="shared" si="51"/>
        <v>0.76811594202898548</v>
      </c>
      <c r="K338" s="101">
        <f t="shared" si="51"/>
        <v>0.76811594202898548</v>
      </c>
      <c r="L338" s="101">
        <f t="shared" si="51"/>
        <v>0.76811594202898548</v>
      </c>
      <c r="M338" s="101">
        <f t="shared" si="51"/>
        <v>0.76811594202898548</v>
      </c>
      <c r="N338" s="101">
        <f t="shared" si="51"/>
        <v>0.76811594202898548</v>
      </c>
      <c r="O338" s="101">
        <f t="shared" si="51"/>
        <v>0.76811594202898548</v>
      </c>
      <c r="P338" s="101">
        <f t="shared" si="51"/>
        <v>0.76811594202898548</v>
      </c>
      <c r="Q338" s="101">
        <f t="shared" si="51"/>
        <v>0.76811594202898548</v>
      </c>
      <c r="R338" s="101">
        <f t="shared" si="51"/>
        <v>0.76811594202898548</v>
      </c>
      <c r="S338" s="101">
        <f t="shared" si="51"/>
        <v>0.76811594202898548</v>
      </c>
      <c r="T338" s="101">
        <f t="shared" si="51"/>
        <v>0.76811594202898548</v>
      </c>
      <c r="U338" s="101">
        <f t="shared" si="51"/>
        <v>0.76811594202898548</v>
      </c>
      <c r="V338" s="101">
        <f t="shared" si="51"/>
        <v>0.76811594202898548</v>
      </c>
      <c r="W338" s="101">
        <f t="shared" si="51"/>
        <v>0.76811594202898548</v>
      </c>
      <c r="X338" s="101">
        <f t="shared" si="51"/>
        <v>0.76811594202898548</v>
      </c>
      <c r="Y338" s="101">
        <f t="shared" si="51"/>
        <v>0.76811594202898548</v>
      </c>
      <c r="Z338" s="101">
        <f t="shared" si="51"/>
        <v>0.76811594202898548</v>
      </c>
      <c r="AA338" s="101">
        <f t="shared" si="51"/>
        <v>0.76811594202898548</v>
      </c>
      <c r="AB338" s="101">
        <f t="shared" si="51"/>
        <v>0.76811594202898548</v>
      </c>
      <c r="AC338" s="101">
        <f t="shared" si="51"/>
        <v>0.76811594202898548</v>
      </c>
      <c r="AD338" s="101">
        <f t="shared" si="51"/>
        <v>0.76811594202898548</v>
      </c>
    </row>
    <row r="339" spans="3:31" x14ac:dyDescent="0.2">
      <c r="C339" s="6"/>
      <c r="D339" s="6"/>
      <c r="E339" s="100">
        <f t="shared" si="52"/>
        <v>0.76811594202898548</v>
      </c>
      <c r="F339" s="101">
        <f t="shared" si="51"/>
        <v>0.76811594202898548</v>
      </c>
      <c r="G339" s="101">
        <f t="shared" si="51"/>
        <v>0.76811594202898548</v>
      </c>
      <c r="H339" s="101">
        <f t="shared" si="51"/>
        <v>0.76811594202898548</v>
      </c>
      <c r="I339" s="101">
        <f t="shared" si="51"/>
        <v>0.76811594202898548</v>
      </c>
      <c r="J339" s="101">
        <f t="shared" si="51"/>
        <v>0.76811594202898548</v>
      </c>
      <c r="K339" s="101">
        <f t="shared" si="51"/>
        <v>0.76811594202898548</v>
      </c>
      <c r="L339" s="101">
        <f t="shared" si="51"/>
        <v>0.76811594202898548</v>
      </c>
      <c r="M339" s="101">
        <f t="shared" si="51"/>
        <v>0.76811594202898548</v>
      </c>
      <c r="N339" s="101">
        <f t="shared" si="51"/>
        <v>0.76811594202898548</v>
      </c>
      <c r="O339" s="101">
        <f t="shared" si="51"/>
        <v>0.76811594202898548</v>
      </c>
      <c r="P339" s="101">
        <f t="shared" si="51"/>
        <v>0.76811594202898548</v>
      </c>
      <c r="Q339" s="101">
        <f t="shared" si="51"/>
        <v>0.76811594202898548</v>
      </c>
      <c r="R339" s="101">
        <f t="shared" si="51"/>
        <v>0.76811594202898548</v>
      </c>
      <c r="S339" s="101">
        <f t="shared" si="51"/>
        <v>0.76811594202898548</v>
      </c>
      <c r="T339" s="101">
        <f t="shared" si="51"/>
        <v>0.76811594202898548</v>
      </c>
      <c r="U339" s="101">
        <f t="shared" si="51"/>
        <v>0.76811594202898548</v>
      </c>
      <c r="V339" s="101">
        <f t="shared" si="51"/>
        <v>0.76811594202898548</v>
      </c>
      <c r="W339" s="101">
        <f t="shared" si="51"/>
        <v>0.76811594202898548</v>
      </c>
      <c r="X339" s="101">
        <f t="shared" si="51"/>
        <v>0.76811594202898548</v>
      </c>
      <c r="Y339" s="101">
        <f t="shared" si="51"/>
        <v>0.76811594202898548</v>
      </c>
      <c r="Z339" s="101">
        <f t="shared" si="51"/>
        <v>0.76811594202898548</v>
      </c>
      <c r="AA339" s="101">
        <f t="shared" si="51"/>
        <v>0.76811594202898548</v>
      </c>
      <c r="AB339" s="101">
        <f t="shared" si="51"/>
        <v>0.76811594202898548</v>
      </c>
      <c r="AC339" s="101">
        <f t="shared" si="51"/>
        <v>0.76811594202898548</v>
      </c>
      <c r="AD339" s="101">
        <f t="shared" si="51"/>
        <v>0.76811594202898548</v>
      </c>
    </row>
    <row r="340" spans="3:31" x14ac:dyDescent="0.2">
      <c r="C340" s="6" t="s">
        <v>37</v>
      </c>
      <c r="D340" s="6" t="s">
        <v>125</v>
      </c>
      <c r="E340" s="100">
        <f t="shared" si="52"/>
        <v>0.76811594202898548</v>
      </c>
      <c r="F340" s="101">
        <f t="shared" si="51"/>
        <v>0.76811594202898548</v>
      </c>
      <c r="G340" s="101">
        <f t="shared" si="51"/>
        <v>0.76811594202898548</v>
      </c>
      <c r="H340" s="101">
        <f t="shared" si="51"/>
        <v>0.76811594202898548</v>
      </c>
      <c r="I340" s="101">
        <f t="shared" si="51"/>
        <v>0.76811594202898548</v>
      </c>
      <c r="J340" s="101">
        <f t="shared" si="51"/>
        <v>0.76811594202898548</v>
      </c>
      <c r="K340" s="101">
        <f t="shared" si="51"/>
        <v>0.76811594202898548</v>
      </c>
      <c r="L340" s="101">
        <f t="shared" si="51"/>
        <v>0.76811594202898548</v>
      </c>
      <c r="M340" s="101">
        <f t="shared" si="51"/>
        <v>0.76811594202898548</v>
      </c>
      <c r="N340" s="101">
        <f t="shared" si="51"/>
        <v>0.76811594202898548</v>
      </c>
      <c r="O340" s="101">
        <f t="shared" si="51"/>
        <v>0.76811594202898548</v>
      </c>
      <c r="P340" s="101">
        <f t="shared" si="51"/>
        <v>0.76811594202898548</v>
      </c>
      <c r="Q340" s="101">
        <f t="shared" si="51"/>
        <v>0.76811594202898548</v>
      </c>
      <c r="R340" s="101">
        <f t="shared" si="51"/>
        <v>0.76811594202898548</v>
      </c>
      <c r="S340" s="101">
        <f t="shared" si="51"/>
        <v>0.76811594202898548</v>
      </c>
      <c r="T340" s="101">
        <f t="shared" si="51"/>
        <v>0.76811594202898548</v>
      </c>
      <c r="U340" s="101">
        <f t="shared" si="51"/>
        <v>0.76811594202898548</v>
      </c>
      <c r="V340" s="101">
        <f t="shared" si="51"/>
        <v>0.76811594202898548</v>
      </c>
      <c r="W340" s="101">
        <f t="shared" si="51"/>
        <v>0.76811594202898548</v>
      </c>
      <c r="X340" s="101">
        <f t="shared" si="51"/>
        <v>0.76811594202898548</v>
      </c>
      <c r="Y340" s="101">
        <f t="shared" si="51"/>
        <v>0.76811594202898548</v>
      </c>
      <c r="Z340" s="101">
        <f t="shared" si="51"/>
        <v>0.76811594202898548</v>
      </c>
      <c r="AA340" s="101">
        <f t="shared" si="51"/>
        <v>0.76811594202898548</v>
      </c>
      <c r="AB340" s="101">
        <f t="shared" si="51"/>
        <v>0.76811594202898548</v>
      </c>
      <c r="AC340" s="101">
        <f t="shared" si="51"/>
        <v>0.76811594202898548</v>
      </c>
      <c r="AD340" s="101">
        <f t="shared" si="51"/>
        <v>0.76811594202898548</v>
      </c>
    </row>
    <row r="341" spans="3:31" x14ac:dyDescent="0.2">
      <c r="C341" s="6" t="s">
        <v>37</v>
      </c>
      <c r="D341" s="6" t="s">
        <v>123</v>
      </c>
      <c r="E341" s="100">
        <f t="shared" si="52"/>
        <v>0.76811594202898548</v>
      </c>
      <c r="F341" s="101">
        <f t="shared" si="51"/>
        <v>0.76811594202898548</v>
      </c>
      <c r="G341" s="101">
        <f t="shared" si="51"/>
        <v>0.76811594202898548</v>
      </c>
      <c r="H341" s="101">
        <f t="shared" si="51"/>
        <v>0.76811594202898548</v>
      </c>
      <c r="I341" s="101">
        <f t="shared" si="51"/>
        <v>0.76811594202898548</v>
      </c>
      <c r="J341" s="101">
        <f t="shared" si="51"/>
        <v>0.76811594202898548</v>
      </c>
      <c r="K341" s="101">
        <f t="shared" si="51"/>
        <v>0.76811594202898548</v>
      </c>
      <c r="L341" s="101">
        <f t="shared" si="51"/>
        <v>0.76811594202898548</v>
      </c>
      <c r="M341" s="101">
        <f t="shared" si="51"/>
        <v>0.76811594202898548</v>
      </c>
      <c r="N341" s="101">
        <f t="shared" si="51"/>
        <v>0.76811594202898548</v>
      </c>
      <c r="O341" s="101">
        <f t="shared" si="51"/>
        <v>0.76811594202898548</v>
      </c>
      <c r="P341" s="101">
        <f t="shared" si="51"/>
        <v>0.76811594202898548</v>
      </c>
      <c r="Q341" s="101">
        <f t="shared" si="51"/>
        <v>0.76811594202898548</v>
      </c>
      <c r="R341" s="101">
        <f t="shared" si="51"/>
        <v>0.76811594202898548</v>
      </c>
      <c r="S341" s="101">
        <f t="shared" si="51"/>
        <v>0.76811594202898548</v>
      </c>
      <c r="T341" s="101">
        <f t="shared" si="51"/>
        <v>0.76811594202898548</v>
      </c>
      <c r="U341" s="101">
        <f t="shared" si="51"/>
        <v>0.76811594202898548</v>
      </c>
      <c r="V341" s="101">
        <f t="shared" si="51"/>
        <v>0.76811594202898548</v>
      </c>
      <c r="W341" s="101">
        <f t="shared" si="51"/>
        <v>0.76811594202898548</v>
      </c>
      <c r="X341" s="101">
        <f t="shared" si="51"/>
        <v>0.76811594202898548</v>
      </c>
      <c r="Y341" s="101">
        <f t="shared" si="51"/>
        <v>0.76811594202898548</v>
      </c>
      <c r="Z341" s="101">
        <f t="shared" si="51"/>
        <v>0.76811594202898548</v>
      </c>
      <c r="AA341" s="101">
        <f t="shared" si="51"/>
        <v>0.76811594202898548</v>
      </c>
      <c r="AB341" s="101">
        <f t="shared" si="51"/>
        <v>0.76811594202898548</v>
      </c>
      <c r="AC341" s="101">
        <f t="shared" si="51"/>
        <v>0.76811594202898548</v>
      </c>
      <c r="AD341" s="101">
        <f t="shared" si="51"/>
        <v>0.76811594202898548</v>
      </c>
    </row>
    <row r="342" spans="3:31" x14ac:dyDescent="0.2">
      <c r="C342" s="6" t="s">
        <v>37</v>
      </c>
      <c r="D342" s="6" t="s">
        <v>124</v>
      </c>
      <c r="E342" s="100">
        <f t="shared" si="52"/>
        <v>0.76811594202898548</v>
      </c>
      <c r="F342" s="101">
        <f>E342</f>
        <v>0.76811594202898548</v>
      </c>
      <c r="G342" s="101">
        <f t="shared" si="51"/>
        <v>0.76811594202898548</v>
      </c>
      <c r="H342" s="101">
        <f t="shared" si="51"/>
        <v>0.76811594202898548</v>
      </c>
      <c r="I342" s="101">
        <f t="shared" si="51"/>
        <v>0.76811594202898548</v>
      </c>
      <c r="J342" s="101">
        <f t="shared" si="51"/>
        <v>0.76811594202898548</v>
      </c>
      <c r="K342" s="101">
        <f t="shared" si="51"/>
        <v>0.76811594202898548</v>
      </c>
      <c r="L342" s="101">
        <f t="shared" ref="L342:AD342" si="53">K342</f>
        <v>0.76811594202898548</v>
      </c>
      <c r="M342" s="101">
        <f t="shared" si="53"/>
        <v>0.76811594202898548</v>
      </c>
      <c r="N342" s="101">
        <f t="shared" si="53"/>
        <v>0.76811594202898548</v>
      </c>
      <c r="O342" s="101">
        <f t="shared" si="53"/>
        <v>0.76811594202898548</v>
      </c>
      <c r="P342" s="101">
        <f t="shared" si="53"/>
        <v>0.76811594202898548</v>
      </c>
      <c r="Q342" s="101">
        <f t="shared" si="53"/>
        <v>0.76811594202898548</v>
      </c>
      <c r="R342" s="101">
        <f t="shared" si="53"/>
        <v>0.76811594202898548</v>
      </c>
      <c r="S342" s="101">
        <f t="shared" si="53"/>
        <v>0.76811594202898548</v>
      </c>
      <c r="T342" s="101">
        <f t="shared" si="53"/>
        <v>0.76811594202898548</v>
      </c>
      <c r="U342" s="101">
        <f t="shared" si="53"/>
        <v>0.76811594202898548</v>
      </c>
      <c r="V342" s="101">
        <f t="shared" si="53"/>
        <v>0.76811594202898548</v>
      </c>
      <c r="W342" s="101">
        <f t="shared" si="53"/>
        <v>0.76811594202898548</v>
      </c>
      <c r="X342" s="101">
        <f t="shared" si="53"/>
        <v>0.76811594202898548</v>
      </c>
      <c r="Y342" s="101">
        <f t="shared" si="53"/>
        <v>0.76811594202898548</v>
      </c>
      <c r="Z342" s="101">
        <f t="shared" si="53"/>
        <v>0.76811594202898548</v>
      </c>
      <c r="AA342" s="101">
        <f t="shared" si="53"/>
        <v>0.76811594202898548</v>
      </c>
      <c r="AB342" s="101">
        <f t="shared" si="53"/>
        <v>0.76811594202898548</v>
      </c>
      <c r="AC342" s="101">
        <f t="shared" si="53"/>
        <v>0.76811594202898548</v>
      </c>
      <c r="AD342" s="101">
        <f t="shared" si="53"/>
        <v>0.76811594202898548</v>
      </c>
    </row>
    <row r="343" spans="3:31" x14ac:dyDescent="0.2">
      <c r="I343" s="86"/>
    </row>
    <row r="344" spans="3:31" x14ac:dyDescent="0.2">
      <c r="I344" s="86"/>
    </row>
    <row r="345" spans="3:31" x14ac:dyDescent="0.2">
      <c r="D345" s="6" t="s">
        <v>135</v>
      </c>
      <c r="E345" s="53" t="s">
        <v>110</v>
      </c>
      <c r="I345" s="86"/>
    </row>
    <row r="346" spans="3:31" x14ac:dyDescent="0.2">
      <c r="D346" s="6" t="s">
        <v>136</v>
      </c>
      <c r="E346" s="53" t="s">
        <v>112</v>
      </c>
      <c r="I346" s="86"/>
    </row>
    <row r="347" spans="3:31" x14ac:dyDescent="0.2">
      <c r="D347" s="6" t="s">
        <v>137</v>
      </c>
      <c r="E347" s="53">
        <v>365</v>
      </c>
      <c r="I347" s="86"/>
    </row>
    <row r="348" spans="3:31" x14ac:dyDescent="0.2">
      <c r="I348" s="86"/>
    </row>
    <row r="349" spans="3:31" x14ac:dyDescent="0.2">
      <c r="C349" s="4"/>
      <c r="D349" s="4" t="s">
        <v>146</v>
      </c>
      <c r="E349" s="4">
        <v>2025</v>
      </c>
      <c r="F349" s="4">
        <f>E349+1</f>
        <v>2026</v>
      </c>
      <c r="G349" s="4">
        <f t="shared" ref="G349:AD349" si="54">F349+1</f>
        <v>2027</v>
      </c>
      <c r="H349" s="4">
        <f t="shared" si="54"/>
        <v>2028</v>
      </c>
      <c r="I349" s="4">
        <f t="shared" si="54"/>
        <v>2029</v>
      </c>
      <c r="J349" s="4">
        <f t="shared" si="54"/>
        <v>2030</v>
      </c>
      <c r="K349" s="4">
        <f t="shared" si="54"/>
        <v>2031</v>
      </c>
      <c r="L349" s="4">
        <f t="shared" si="54"/>
        <v>2032</v>
      </c>
      <c r="M349" s="4">
        <f t="shared" si="54"/>
        <v>2033</v>
      </c>
      <c r="N349" s="4">
        <f t="shared" si="54"/>
        <v>2034</v>
      </c>
      <c r="O349" s="4">
        <f t="shared" si="54"/>
        <v>2035</v>
      </c>
      <c r="P349" s="4">
        <f t="shared" si="54"/>
        <v>2036</v>
      </c>
      <c r="Q349" s="4">
        <f t="shared" si="54"/>
        <v>2037</v>
      </c>
      <c r="R349" s="4">
        <f t="shared" si="54"/>
        <v>2038</v>
      </c>
      <c r="S349" s="4">
        <f t="shared" si="54"/>
        <v>2039</v>
      </c>
      <c r="T349" s="4">
        <f t="shared" si="54"/>
        <v>2040</v>
      </c>
      <c r="U349" s="4">
        <f t="shared" si="54"/>
        <v>2041</v>
      </c>
      <c r="V349" s="4">
        <f t="shared" si="54"/>
        <v>2042</v>
      </c>
      <c r="W349" s="4">
        <f t="shared" si="54"/>
        <v>2043</v>
      </c>
      <c r="X349" s="4">
        <f t="shared" si="54"/>
        <v>2044</v>
      </c>
      <c r="Y349" s="4">
        <f t="shared" si="54"/>
        <v>2045</v>
      </c>
      <c r="Z349" s="4">
        <f t="shared" si="54"/>
        <v>2046</v>
      </c>
      <c r="AA349" s="4">
        <f t="shared" si="54"/>
        <v>2047</v>
      </c>
      <c r="AB349" s="4">
        <f t="shared" si="54"/>
        <v>2048</v>
      </c>
      <c r="AC349" s="4">
        <f t="shared" si="54"/>
        <v>2049</v>
      </c>
      <c r="AD349" s="4">
        <f t="shared" si="54"/>
        <v>2050</v>
      </c>
    </row>
    <row r="350" spans="3:31" x14ac:dyDescent="0.2">
      <c r="C350" s="6" t="s">
        <v>35</v>
      </c>
      <c r="D350" s="6" t="s">
        <v>125</v>
      </c>
      <c r="E350" s="8">
        <f>$E$347 *
(
E318 * SUMIFS($I$129:$I$139,$C$129:$C$139,$D350,$D$129:$D$139,$E$346) * SUMIFS(E$122:E$124,$C$122:$C$124,$E$346) -
E318 * SUMIFS($I$129:$I$139,$C$129:$C$139,$D350,$D$129:$D$139,$E$345) * SUMIFS(E$122:E$124,$C$122:$C$124,$E$345)
)</f>
        <v>0</v>
      </c>
      <c r="F350" s="8">
        <f t="shared" ref="F350:AD360" si="55">$E$347 *
(
F318 * SUMIFS($I$129:$I$139,$C$129:$C$139,$D350,$D$129:$D$139,$E$346) * SUMIFS(F$122:F$124,$C$122:$C$124,$E$346) -
F318 * SUMIFS($I$129:$I$139,$C$129:$C$139,$D350,$D$129:$D$139,$E$345) * SUMIFS(F$122:F$124,$C$122:$C$124,$E$345)
)</f>
        <v>0</v>
      </c>
      <c r="G350" s="8">
        <f t="shared" si="55"/>
        <v>0</v>
      </c>
      <c r="H350" s="8">
        <f t="shared" si="55"/>
        <v>0</v>
      </c>
      <c r="I350" s="8">
        <f t="shared" si="55"/>
        <v>0</v>
      </c>
      <c r="J350" s="8">
        <f t="shared" si="55"/>
        <v>0</v>
      </c>
      <c r="K350" s="8">
        <f t="shared" si="55"/>
        <v>0</v>
      </c>
      <c r="L350" s="8">
        <f t="shared" si="55"/>
        <v>0</v>
      </c>
      <c r="M350" s="8">
        <f t="shared" si="55"/>
        <v>0</v>
      </c>
      <c r="N350" s="8">
        <f t="shared" si="55"/>
        <v>0</v>
      </c>
      <c r="O350" s="8">
        <f t="shared" si="55"/>
        <v>0</v>
      </c>
      <c r="P350" s="8">
        <f t="shared" si="55"/>
        <v>0</v>
      </c>
      <c r="Q350" s="8">
        <f t="shared" si="55"/>
        <v>0</v>
      </c>
      <c r="R350" s="8">
        <f t="shared" si="55"/>
        <v>0</v>
      </c>
      <c r="S350" s="8">
        <f t="shared" si="55"/>
        <v>0</v>
      </c>
      <c r="T350" s="8">
        <f t="shared" si="55"/>
        <v>0</v>
      </c>
      <c r="U350" s="8">
        <f t="shared" si="55"/>
        <v>0</v>
      </c>
      <c r="V350" s="8">
        <f t="shared" si="55"/>
        <v>0</v>
      </c>
      <c r="W350" s="8">
        <f t="shared" si="55"/>
        <v>0</v>
      </c>
      <c r="X350" s="8">
        <f t="shared" si="55"/>
        <v>0</v>
      </c>
      <c r="Y350" s="8">
        <f t="shared" si="55"/>
        <v>0</v>
      </c>
      <c r="Z350" s="8">
        <f t="shared" si="55"/>
        <v>0</v>
      </c>
      <c r="AA350" s="8">
        <f t="shared" si="55"/>
        <v>0</v>
      </c>
      <c r="AB350" s="8">
        <f t="shared" si="55"/>
        <v>0</v>
      </c>
      <c r="AC350" s="8">
        <f t="shared" si="55"/>
        <v>0</v>
      </c>
      <c r="AD350" s="8">
        <f t="shared" si="55"/>
        <v>0</v>
      </c>
      <c r="AE350" s="36"/>
    </row>
    <row r="351" spans="3:31" x14ac:dyDescent="0.2">
      <c r="C351" s="6" t="s">
        <v>35</v>
      </c>
      <c r="D351" s="6" t="s">
        <v>123</v>
      </c>
      <c r="E351" s="8">
        <f t="shared" ref="E351:T360" si="56">$E$347 *
(
E319 * SUMIFS($I$129:$I$139,$C$129:$C$139,$D351,$D$129:$D$139,$E$346) * SUMIFS(E$122:E$124,$C$122:$C$124,$E$346) -
E319 * SUMIFS($I$129:$I$139,$C$129:$C$139,$D351,$D$129:$D$139,$E$345) * SUMIFS(E$122:E$124,$C$122:$C$124,$E$345)
)</f>
        <v>0</v>
      </c>
      <c r="F351" s="8">
        <f t="shared" si="56"/>
        <v>0</v>
      </c>
      <c r="G351" s="8">
        <f t="shared" si="56"/>
        <v>0</v>
      </c>
      <c r="H351" s="8">
        <f t="shared" si="56"/>
        <v>0</v>
      </c>
      <c r="I351" s="8">
        <f t="shared" si="56"/>
        <v>0</v>
      </c>
      <c r="J351" s="8">
        <f t="shared" si="56"/>
        <v>0</v>
      </c>
      <c r="K351" s="8">
        <f t="shared" si="56"/>
        <v>0</v>
      </c>
      <c r="L351" s="8">
        <f t="shared" si="56"/>
        <v>0</v>
      </c>
      <c r="M351" s="8">
        <f t="shared" si="56"/>
        <v>0</v>
      </c>
      <c r="N351" s="8">
        <f t="shared" si="56"/>
        <v>0</v>
      </c>
      <c r="O351" s="8">
        <f t="shared" si="56"/>
        <v>0</v>
      </c>
      <c r="P351" s="8">
        <f t="shared" si="56"/>
        <v>0</v>
      </c>
      <c r="Q351" s="8">
        <f t="shared" si="56"/>
        <v>0</v>
      </c>
      <c r="R351" s="8">
        <f t="shared" si="56"/>
        <v>0</v>
      </c>
      <c r="S351" s="8">
        <f t="shared" si="56"/>
        <v>0</v>
      </c>
      <c r="T351" s="8">
        <f t="shared" si="56"/>
        <v>0</v>
      </c>
      <c r="U351" s="8">
        <f t="shared" si="55"/>
        <v>0</v>
      </c>
      <c r="V351" s="8">
        <f t="shared" si="55"/>
        <v>0</v>
      </c>
      <c r="W351" s="8">
        <f t="shared" si="55"/>
        <v>0</v>
      </c>
      <c r="X351" s="8">
        <f t="shared" si="55"/>
        <v>0</v>
      </c>
      <c r="Y351" s="8">
        <f t="shared" si="55"/>
        <v>0</v>
      </c>
      <c r="Z351" s="8">
        <f t="shared" si="55"/>
        <v>0</v>
      </c>
      <c r="AA351" s="8">
        <f t="shared" si="55"/>
        <v>0</v>
      </c>
      <c r="AB351" s="8">
        <f t="shared" si="55"/>
        <v>0</v>
      </c>
      <c r="AC351" s="8">
        <f t="shared" si="55"/>
        <v>0</v>
      </c>
      <c r="AD351" s="8">
        <f t="shared" si="55"/>
        <v>0</v>
      </c>
      <c r="AE351" s="36"/>
    </row>
    <row r="352" spans="3:31" x14ac:dyDescent="0.2">
      <c r="C352" s="6" t="s">
        <v>35</v>
      </c>
      <c r="D352" s="6" t="s">
        <v>124</v>
      </c>
      <c r="E352" s="8">
        <f t="shared" si="56"/>
        <v>0</v>
      </c>
      <c r="F352" s="8">
        <f t="shared" si="55"/>
        <v>0</v>
      </c>
      <c r="G352" s="8">
        <f t="shared" si="55"/>
        <v>38179.927438946397</v>
      </c>
      <c r="H352" s="8">
        <f t="shared" si="55"/>
        <v>127657.729829945</v>
      </c>
      <c r="I352" s="8">
        <f t="shared" si="55"/>
        <v>358442.79376038868</v>
      </c>
      <c r="J352" s="8">
        <f t="shared" si="55"/>
        <v>922077.08732898603</v>
      </c>
      <c r="K352" s="8">
        <f t="shared" si="55"/>
        <v>1882428.236798363</v>
      </c>
      <c r="L352" s="8">
        <f t="shared" si="55"/>
        <v>3837151.924306355</v>
      </c>
      <c r="M352" s="8">
        <f t="shared" si="55"/>
        <v>7827400.0971742738</v>
      </c>
      <c r="N352" s="8">
        <f t="shared" si="55"/>
        <v>11222572.986191023</v>
      </c>
      <c r="O352" s="8">
        <f t="shared" si="55"/>
        <v>12708738.428589692</v>
      </c>
      <c r="P352" s="8">
        <f t="shared" si="55"/>
        <v>12934661.712057279</v>
      </c>
      <c r="Q352" s="8">
        <f t="shared" si="55"/>
        <v>13173874.600434724</v>
      </c>
      <c r="R352" s="8">
        <f t="shared" si="55"/>
        <v>13413087.488812169</v>
      </c>
      <c r="S352" s="8">
        <f t="shared" si="55"/>
        <v>13652300.377189614</v>
      </c>
      <c r="T352" s="8">
        <f t="shared" si="55"/>
        <v>13878223.660657203</v>
      </c>
      <c r="U352" s="8">
        <f t="shared" si="55"/>
        <v>14117436.549034648</v>
      </c>
      <c r="V352" s="8">
        <f t="shared" si="55"/>
        <v>14356649.437412092</v>
      </c>
      <c r="W352" s="8">
        <f t="shared" si="55"/>
        <v>14595862.325789539</v>
      </c>
      <c r="X352" s="8">
        <f t="shared" si="55"/>
        <v>14821785.609257124</v>
      </c>
      <c r="Y352" s="8">
        <f t="shared" si="55"/>
        <v>15060998.497634569</v>
      </c>
      <c r="Z352" s="8">
        <f t="shared" si="55"/>
        <v>15300211.386012018</v>
      </c>
      <c r="AA352" s="8">
        <f t="shared" si="55"/>
        <v>15539424.274389463</v>
      </c>
      <c r="AB352" s="8">
        <f t="shared" si="55"/>
        <v>15778637.162766907</v>
      </c>
      <c r="AC352" s="8">
        <f t="shared" si="55"/>
        <v>16004560.446234494</v>
      </c>
      <c r="AD352" s="8">
        <f t="shared" si="55"/>
        <v>16243773.334611939</v>
      </c>
      <c r="AE352" s="36"/>
    </row>
    <row r="353" spans="3:31" x14ac:dyDescent="0.2">
      <c r="C353" s="6"/>
      <c r="D353" s="6"/>
      <c r="E353" s="8">
        <f t="shared" si="56"/>
        <v>0</v>
      </c>
      <c r="F353" s="8">
        <f t="shared" si="55"/>
        <v>0</v>
      </c>
      <c r="G353" s="8">
        <f t="shared" si="55"/>
        <v>0</v>
      </c>
      <c r="H353" s="8">
        <f t="shared" si="55"/>
        <v>0</v>
      </c>
      <c r="I353" s="8">
        <f t="shared" si="55"/>
        <v>0</v>
      </c>
      <c r="J353" s="8">
        <f t="shared" si="55"/>
        <v>0</v>
      </c>
      <c r="K353" s="8">
        <f t="shared" si="55"/>
        <v>0</v>
      </c>
      <c r="L353" s="8">
        <f t="shared" si="55"/>
        <v>0</v>
      </c>
      <c r="M353" s="8">
        <f t="shared" si="55"/>
        <v>0</v>
      </c>
      <c r="N353" s="8">
        <f t="shared" si="55"/>
        <v>0</v>
      </c>
      <c r="O353" s="8">
        <f t="shared" si="55"/>
        <v>0</v>
      </c>
      <c r="P353" s="8">
        <f t="shared" si="55"/>
        <v>0</v>
      </c>
      <c r="Q353" s="8">
        <f t="shared" si="55"/>
        <v>0</v>
      </c>
      <c r="R353" s="8">
        <f t="shared" si="55"/>
        <v>0</v>
      </c>
      <c r="S353" s="8">
        <f t="shared" si="55"/>
        <v>0</v>
      </c>
      <c r="T353" s="8">
        <f t="shared" si="55"/>
        <v>0</v>
      </c>
      <c r="U353" s="8">
        <f t="shared" si="55"/>
        <v>0</v>
      </c>
      <c r="V353" s="8">
        <f t="shared" si="55"/>
        <v>0</v>
      </c>
      <c r="W353" s="8">
        <f t="shared" si="55"/>
        <v>0</v>
      </c>
      <c r="X353" s="8">
        <f t="shared" si="55"/>
        <v>0</v>
      </c>
      <c r="Y353" s="8">
        <f t="shared" si="55"/>
        <v>0</v>
      </c>
      <c r="Z353" s="8">
        <f t="shared" si="55"/>
        <v>0</v>
      </c>
      <c r="AA353" s="8">
        <f t="shared" si="55"/>
        <v>0</v>
      </c>
      <c r="AB353" s="8">
        <f t="shared" si="55"/>
        <v>0</v>
      </c>
      <c r="AC353" s="8">
        <f t="shared" si="55"/>
        <v>0</v>
      </c>
      <c r="AD353" s="8">
        <f t="shared" si="55"/>
        <v>0</v>
      </c>
      <c r="AE353" s="36"/>
    </row>
    <row r="354" spans="3:31" x14ac:dyDescent="0.2">
      <c r="C354" s="6" t="s">
        <v>36</v>
      </c>
      <c r="D354" s="6" t="s">
        <v>125</v>
      </c>
      <c r="E354" s="8">
        <f t="shared" si="56"/>
        <v>0</v>
      </c>
      <c r="F354" s="8">
        <f t="shared" si="55"/>
        <v>0</v>
      </c>
      <c r="G354" s="8">
        <f t="shared" si="55"/>
        <v>0</v>
      </c>
      <c r="H354" s="8">
        <f t="shared" si="55"/>
        <v>0</v>
      </c>
      <c r="I354" s="8">
        <f t="shared" si="55"/>
        <v>0</v>
      </c>
      <c r="J354" s="8">
        <f t="shared" si="55"/>
        <v>0</v>
      </c>
      <c r="K354" s="8">
        <f t="shared" si="55"/>
        <v>0</v>
      </c>
      <c r="L354" s="8">
        <f t="shared" si="55"/>
        <v>0</v>
      </c>
      <c r="M354" s="8">
        <f t="shared" si="55"/>
        <v>0</v>
      </c>
      <c r="N354" s="8">
        <f t="shared" si="55"/>
        <v>0</v>
      </c>
      <c r="O354" s="8">
        <f t="shared" si="55"/>
        <v>0</v>
      </c>
      <c r="P354" s="8">
        <f t="shared" si="55"/>
        <v>0</v>
      </c>
      <c r="Q354" s="8">
        <f t="shared" si="55"/>
        <v>0</v>
      </c>
      <c r="R354" s="8">
        <f t="shared" si="55"/>
        <v>0</v>
      </c>
      <c r="S354" s="8">
        <f t="shared" si="55"/>
        <v>0</v>
      </c>
      <c r="T354" s="8">
        <f t="shared" si="55"/>
        <v>0</v>
      </c>
      <c r="U354" s="8">
        <f t="shared" si="55"/>
        <v>0</v>
      </c>
      <c r="V354" s="8">
        <f t="shared" si="55"/>
        <v>0</v>
      </c>
      <c r="W354" s="8">
        <f t="shared" si="55"/>
        <v>0</v>
      </c>
      <c r="X354" s="8">
        <f t="shared" si="55"/>
        <v>0</v>
      </c>
      <c r="Y354" s="8">
        <f t="shared" si="55"/>
        <v>0</v>
      </c>
      <c r="Z354" s="8">
        <f t="shared" si="55"/>
        <v>0</v>
      </c>
      <c r="AA354" s="8">
        <f t="shared" si="55"/>
        <v>0</v>
      </c>
      <c r="AB354" s="8">
        <f t="shared" si="55"/>
        <v>0</v>
      </c>
      <c r="AC354" s="8">
        <f t="shared" si="55"/>
        <v>0</v>
      </c>
      <c r="AD354" s="8">
        <f t="shared" si="55"/>
        <v>0</v>
      </c>
      <c r="AE354" s="36"/>
    </row>
    <row r="355" spans="3:31" x14ac:dyDescent="0.2">
      <c r="C355" s="6" t="s">
        <v>36</v>
      </c>
      <c r="D355" s="6" t="s">
        <v>123</v>
      </c>
      <c r="E355" s="8">
        <f t="shared" si="56"/>
        <v>0</v>
      </c>
      <c r="F355" s="8">
        <f t="shared" si="55"/>
        <v>0</v>
      </c>
      <c r="G355" s="8">
        <f t="shared" si="55"/>
        <v>0</v>
      </c>
      <c r="H355" s="8">
        <f t="shared" si="55"/>
        <v>0</v>
      </c>
      <c r="I355" s="8">
        <f t="shared" si="55"/>
        <v>0</v>
      </c>
      <c r="J355" s="8">
        <f t="shared" si="55"/>
        <v>0</v>
      </c>
      <c r="K355" s="8">
        <f t="shared" si="55"/>
        <v>0</v>
      </c>
      <c r="L355" s="8">
        <f t="shared" si="55"/>
        <v>0</v>
      </c>
      <c r="M355" s="8">
        <f t="shared" si="55"/>
        <v>0</v>
      </c>
      <c r="N355" s="8">
        <f t="shared" si="55"/>
        <v>0</v>
      </c>
      <c r="O355" s="8">
        <f t="shared" si="55"/>
        <v>0</v>
      </c>
      <c r="P355" s="8">
        <f t="shared" si="55"/>
        <v>0</v>
      </c>
      <c r="Q355" s="8">
        <f t="shared" si="55"/>
        <v>0</v>
      </c>
      <c r="R355" s="8">
        <f t="shared" si="55"/>
        <v>0</v>
      </c>
      <c r="S355" s="8">
        <f t="shared" si="55"/>
        <v>0</v>
      </c>
      <c r="T355" s="8">
        <f t="shared" si="55"/>
        <v>0</v>
      </c>
      <c r="U355" s="8">
        <f t="shared" si="55"/>
        <v>0</v>
      </c>
      <c r="V355" s="8">
        <f t="shared" si="55"/>
        <v>0</v>
      </c>
      <c r="W355" s="8">
        <f t="shared" si="55"/>
        <v>0</v>
      </c>
      <c r="X355" s="8">
        <f t="shared" si="55"/>
        <v>0</v>
      </c>
      <c r="Y355" s="8">
        <f t="shared" si="55"/>
        <v>0</v>
      </c>
      <c r="Z355" s="8">
        <f t="shared" si="55"/>
        <v>0</v>
      </c>
      <c r="AA355" s="8">
        <f t="shared" si="55"/>
        <v>0</v>
      </c>
      <c r="AB355" s="8">
        <f t="shared" si="55"/>
        <v>0</v>
      </c>
      <c r="AC355" s="8">
        <f t="shared" si="55"/>
        <v>0</v>
      </c>
      <c r="AD355" s="8">
        <f t="shared" si="55"/>
        <v>0</v>
      </c>
      <c r="AE355" s="36"/>
    </row>
    <row r="356" spans="3:31" x14ac:dyDescent="0.2">
      <c r="C356" s="6" t="s">
        <v>36</v>
      </c>
      <c r="D356" s="6" t="s">
        <v>124</v>
      </c>
      <c r="E356" s="8">
        <f t="shared" si="56"/>
        <v>0</v>
      </c>
      <c r="F356" s="8">
        <f t="shared" si="55"/>
        <v>0</v>
      </c>
      <c r="G356" s="8">
        <f t="shared" si="55"/>
        <v>38179.927438946397</v>
      </c>
      <c r="H356" s="8">
        <f t="shared" si="55"/>
        <v>127657.729829945</v>
      </c>
      <c r="I356" s="8">
        <f t="shared" si="55"/>
        <v>358442.79376038868</v>
      </c>
      <c r="J356" s="8">
        <f t="shared" si="55"/>
        <v>922077.08732898603</v>
      </c>
      <c r="K356" s="8">
        <f t="shared" si="55"/>
        <v>1882428.236798363</v>
      </c>
      <c r="L356" s="8">
        <f t="shared" si="55"/>
        <v>3837151.924306355</v>
      </c>
      <c r="M356" s="8">
        <f t="shared" si="55"/>
        <v>7827400.0971742738</v>
      </c>
      <c r="N356" s="8">
        <f t="shared" si="55"/>
        <v>11222572.986191023</v>
      </c>
      <c r="O356" s="8">
        <f t="shared" si="55"/>
        <v>12708738.428589692</v>
      </c>
      <c r="P356" s="8">
        <f t="shared" si="55"/>
        <v>12934661.712057279</v>
      </c>
      <c r="Q356" s="8">
        <f t="shared" si="55"/>
        <v>13173874.600434724</v>
      </c>
      <c r="R356" s="8">
        <f t="shared" si="55"/>
        <v>13413087.488812169</v>
      </c>
      <c r="S356" s="8">
        <f t="shared" si="55"/>
        <v>13652300.377189614</v>
      </c>
      <c r="T356" s="8">
        <f t="shared" si="55"/>
        <v>13878223.660657203</v>
      </c>
      <c r="U356" s="8">
        <f t="shared" si="55"/>
        <v>14117436.549034648</v>
      </c>
      <c r="V356" s="8">
        <f t="shared" si="55"/>
        <v>14356649.437412092</v>
      </c>
      <c r="W356" s="8">
        <f t="shared" si="55"/>
        <v>14595862.325789539</v>
      </c>
      <c r="X356" s="8">
        <f t="shared" si="55"/>
        <v>14821785.609257124</v>
      </c>
      <c r="Y356" s="8">
        <f t="shared" si="55"/>
        <v>15060998.497634569</v>
      </c>
      <c r="Z356" s="8">
        <f t="shared" si="55"/>
        <v>15300211.386012018</v>
      </c>
      <c r="AA356" s="8">
        <f t="shared" si="55"/>
        <v>15539424.274389463</v>
      </c>
      <c r="AB356" s="8">
        <f t="shared" si="55"/>
        <v>15778637.162766907</v>
      </c>
      <c r="AC356" s="8">
        <f t="shared" si="55"/>
        <v>16004560.446234494</v>
      </c>
      <c r="AD356" s="8">
        <f t="shared" si="55"/>
        <v>16243773.334611939</v>
      </c>
      <c r="AE356" s="36"/>
    </row>
    <row r="357" spans="3:31" x14ac:dyDescent="0.2">
      <c r="C357" s="6"/>
      <c r="D357" s="6"/>
      <c r="E357" s="8">
        <f t="shared" si="56"/>
        <v>0</v>
      </c>
      <c r="F357" s="8">
        <f t="shared" si="55"/>
        <v>0</v>
      </c>
      <c r="G357" s="8">
        <f t="shared" si="55"/>
        <v>0</v>
      </c>
      <c r="H357" s="8">
        <f t="shared" si="55"/>
        <v>0</v>
      </c>
      <c r="I357" s="8">
        <f t="shared" si="55"/>
        <v>0</v>
      </c>
      <c r="J357" s="8">
        <f t="shared" si="55"/>
        <v>0</v>
      </c>
      <c r="K357" s="8">
        <f t="shared" si="55"/>
        <v>0</v>
      </c>
      <c r="L357" s="8">
        <f t="shared" si="55"/>
        <v>0</v>
      </c>
      <c r="M357" s="8">
        <f t="shared" si="55"/>
        <v>0</v>
      </c>
      <c r="N357" s="8">
        <f t="shared" si="55"/>
        <v>0</v>
      </c>
      <c r="O357" s="8">
        <f t="shared" si="55"/>
        <v>0</v>
      </c>
      <c r="P357" s="8">
        <f t="shared" si="55"/>
        <v>0</v>
      </c>
      <c r="Q357" s="8">
        <f t="shared" si="55"/>
        <v>0</v>
      </c>
      <c r="R357" s="8">
        <f t="shared" si="55"/>
        <v>0</v>
      </c>
      <c r="S357" s="8">
        <f t="shared" si="55"/>
        <v>0</v>
      </c>
      <c r="T357" s="8">
        <f t="shared" si="55"/>
        <v>0</v>
      </c>
      <c r="U357" s="8">
        <f t="shared" si="55"/>
        <v>0</v>
      </c>
      <c r="V357" s="8">
        <f t="shared" si="55"/>
        <v>0</v>
      </c>
      <c r="W357" s="8">
        <f t="shared" si="55"/>
        <v>0</v>
      </c>
      <c r="X357" s="8">
        <f t="shared" si="55"/>
        <v>0</v>
      </c>
      <c r="Y357" s="8">
        <f t="shared" si="55"/>
        <v>0</v>
      </c>
      <c r="Z357" s="8">
        <f t="shared" si="55"/>
        <v>0</v>
      </c>
      <c r="AA357" s="8">
        <f t="shared" si="55"/>
        <v>0</v>
      </c>
      <c r="AB357" s="8">
        <f t="shared" si="55"/>
        <v>0</v>
      </c>
      <c r="AC357" s="8">
        <f t="shared" si="55"/>
        <v>0</v>
      </c>
      <c r="AD357" s="8">
        <f t="shared" si="55"/>
        <v>0</v>
      </c>
      <c r="AE357" s="36"/>
    </row>
    <row r="358" spans="3:31" x14ac:dyDescent="0.2">
      <c r="C358" s="6" t="s">
        <v>37</v>
      </c>
      <c r="D358" s="6" t="s">
        <v>125</v>
      </c>
      <c r="E358" s="8">
        <f t="shared" si="56"/>
        <v>0</v>
      </c>
      <c r="F358" s="8">
        <f t="shared" si="55"/>
        <v>0</v>
      </c>
      <c r="G358" s="8">
        <f t="shared" si="55"/>
        <v>0</v>
      </c>
      <c r="H358" s="8">
        <f t="shared" si="55"/>
        <v>0</v>
      </c>
      <c r="I358" s="8">
        <f t="shared" si="55"/>
        <v>0</v>
      </c>
      <c r="J358" s="8">
        <f t="shared" si="55"/>
        <v>0</v>
      </c>
      <c r="K358" s="8">
        <f t="shared" si="55"/>
        <v>0</v>
      </c>
      <c r="L358" s="8">
        <f t="shared" si="55"/>
        <v>0</v>
      </c>
      <c r="M358" s="8">
        <f t="shared" si="55"/>
        <v>0</v>
      </c>
      <c r="N358" s="8">
        <f t="shared" si="55"/>
        <v>0</v>
      </c>
      <c r="O358" s="8">
        <f t="shared" si="55"/>
        <v>0</v>
      </c>
      <c r="P358" s="8">
        <f t="shared" si="55"/>
        <v>0</v>
      </c>
      <c r="Q358" s="8">
        <f t="shared" si="55"/>
        <v>0</v>
      </c>
      <c r="R358" s="8">
        <f t="shared" si="55"/>
        <v>0</v>
      </c>
      <c r="S358" s="8">
        <f t="shared" si="55"/>
        <v>0</v>
      </c>
      <c r="T358" s="8">
        <f t="shared" si="55"/>
        <v>0</v>
      </c>
      <c r="U358" s="8">
        <f t="shared" si="55"/>
        <v>0</v>
      </c>
      <c r="V358" s="8">
        <f t="shared" si="55"/>
        <v>0</v>
      </c>
      <c r="W358" s="8">
        <f t="shared" si="55"/>
        <v>0</v>
      </c>
      <c r="X358" s="8">
        <f t="shared" si="55"/>
        <v>0</v>
      </c>
      <c r="Y358" s="8">
        <f t="shared" si="55"/>
        <v>0</v>
      </c>
      <c r="Z358" s="8">
        <f t="shared" si="55"/>
        <v>0</v>
      </c>
      <c r="AA358" s="8">
        <f t="shared" si="55"/>
        <v>0</v>
      </c>
      <c r="AB358" s="8">
        <f t="shared" si="55"/>
        <v>0</v>
      </c>
      <c r="AC358" s="8">
        <f t="shared" si="55"/>
        <v>0</v>
      </c>
      <c r="AD358" s="8">
        <f t="shared" si="55"/>
        <v>0</v>
      </c>
      <c r="AE358" s="36"/>
    </row>
    <row r="359" spans="3:31" x14ac:dyDescent="0.2">
      <c r="C359" s="6" t="s">
        <v>37</v>
      </c>
      <c r="D359" s="6" t="s">
        <v>123</v>
      </c>
      <c r="E359" s="8">
        <f t="shared" si="56"/>
        <v>0</v>
      </c>
      <c r="F359" s="8">
        <f t="shared" si="55"/>
        <v>0</v>
      </c>
      <c r="G359" s="8">
        <f t="shared" si="55"/>
        <v>0</v>
      </c>
      <c r="H359" s="8">
        <f t="shared" si="55"/>
        <v>0</v>
      </c>
      <c r="I359" s="8">
        <f t="shared" si="55"/>
        <v>0</v>
      </c>
      <c r="J359" s="8">
        <f t="shared" si="55"/>
        <v>0</v>
      </c>
      <c r="K359" s="8">
        <f t="shared" si="55"/>
        <v>0</v>
      </c>
      <c r="L359" s="8">
        <f t="shared" si="55"/>
        <v>0</v>
      </c>
      <c r="M359" s="8">
        <f t="shared" si="55"/>
        <v>0</v>
      </c>
      <c r="N359" s="8">
        <f t="shared" si="55"/>
        <v>0</v>
      </c>
      <c r="O359" s="8">
        <f t="shared" si="55"/>
        <v>0</v>
      </c>
      <c r="P359" s="8">
        <f t="shared" si="55"/>
        <v>0</v>
      </c>
      <c r="Q359" s="8">
        <f t="shared" si="55"/>
        <v>0</v>
      </c>
      <c r="R359" s="8">
        <f t="shared" si="55"/>
        <v>0</v>
      </c>
      <c r="S359" s="8">
        <f t="shared" si="55"/>
        <v>0</v>
      </c>
      <c r="T359" s="8">
        <f t="shared" si="55"/>
        <v>0</v>
      </c>
      <c r="U359" s="8">
        <f t="shared" si="55"/>
        <v>0</v>
      </c>
      <c r="V359" s="8">
        <f t="shared" si="55"/>
        <v>0</v>
      </c>
      <c r="W359" s="8">
        <f t="shared" si="55"/>
        <v>0</v>
      </c>
      <c r="X359" s="8">
        <f t="shared" si="55"/>
        <v>0</v>
      </c>
      <c r="Y359" s="8">
        <f t="shared" si="55"/>
        <v>0</v>
      </c>
      <c r="Z359" s="8">
        <f t="shared" si="55"/>
        <v>0</v>
      </c>
      <c r="AA359" s="8">
        <f t="shared" si="55"/>
        <v>0</v>
      </c>
      <c r="AB359" s="8">
        <f t="shared" si="55"/>
        <v>0</v>
      </c>
      <c r="AC359" s="8">
        <f t="shared" si="55"/>
        <v>0</v>
      </c>
      <c r="AD359" s="8">
        <f t="shared" si="55"/>
        <v>0</v>
      </c>
      <c r="AE359" s="36"/>
    </row>
    <row r="360" spans="3:31" x14ac:dyDescent="0.2">
      <c r="C360" s="6" t="s">
        <v>37</v>
      </c>
      <c r="D360" s="6" t="s">
        <v>124</v>
      </c>
      <c r="E360" s="8">
        <f t="shared" si="56"/>
        <v>0</v>
      </c>
      <c r="F360" s="8">
        <f t="shared" si="55"/>
        <v>0</v>
      </c>
      <c r="G360" s="8">
        <f t="shared" si="55"/>
        <v>38179.927438946397</v>
      </c>
      <c r="H360" s="8">
        <f t="shared" si="55"/>
        <v>127657.729829945</v>
      </c>
      <c r="I360" s="8">
        <f t="shared" si="55"/>
        <v>358442.79376038868</v>
      </c>
      <c r="J360" s="8">
        <f t="shared" si="55"/>
        <v>922077.08732898603</v>
      </c>
      <c r="K360" s="8">
        <f t="shared" si="55"/>
        <v>1882428.236798363</v>
      </c>
      <c r="L360" s="8">
        <f t="shared" si="55"/>
        <v>3837151.924306355</v>
      </c>
      <c r="M360" s="8">
        <f t="shared" si="55"/>
        <v>7827400.0971742738</v>
      </c>
      <c r="N360" s="8">
        <f t="shared" si="55"/>
        <v>11222572.986191023</v>
      </c>
      <c r="O360" s="8">
        <f t="shared" si="55"/>
        <v>12708738.428589692</v>
      </c>
      <c r="P360" s="8">
        <f t="shared" si="55"/>
        <v>12934661.712057279</v>
      </c>
      <c r="Q360" s="8">
        <f t="shared" si="55"/>
        <v>13173874.600434724</v>
      </c>
      <c r="R360" s="8">
        <f t="shared" si="55"/>
        <v>13413087.488812169</v>
      </c>
      <c r="S360" s="8">
        <f t="shared" si="55"/>
        <v>13652300.377189614</v>
      </c>
      <c r="T360" s="8">
        <f t="shared" si="55"/>
        <v>13878223.660657203</v>
      </c>
      <c r="U360" s="8">
        <f t="shared" si="55"/>
        <v>14117436.549034648</v>
      </c>
      <c r="V360" s="8">
        <f t="shared" si="55"/>
        <v>14356649.437412092</v>
      </c>
      <c r="W360" s="8">
        <f t="shared" si="55"/>
        <v>14595862.325789539</v>
      </c>
      <c r="X360" s="8">
        <f t="shared" si="55"/>
        <v>14821785.609257124</v>
      </c>
      <c r="Y360" s="8">
        <f t="shared" si="55"/>
        <v>15060998.497634569</v>
      </c>
      <c r="Z360" s="8">
        <f t="shared" ref="Z360:AD360" si="57">$E$347 *
(
Z328 * SUMIFS($I$129:$I$139,$C$129:$C$139,$D360,$D$129:$D$139,$E$346) * SUMIFS(Z$122:Z$124,$C$122:$C$124,$E$346) -
Z328 * SUMIFS($I$129:$I$139,$C$129:$C$139,$D360,$D$129:$D$139,$E$345) * SUMIFS(Z$122:Z$124,$C$122:$C$124,$E$345)
)</f>
        <v>15300211.386012018</v>
      </c>
      <c r="AA360" s="8">
        <f t="shared" si="57"/>
        <v>15539424.274389463</v>
      </c>
      <c r="AB360" s="8">
        <f t="shared" si="57"/>
        <v>15778637.162766907</v>
      </c>
      <c r="AC360" s="8">
        <f t="shared" si="57"/>
        <v>16004560.446234494</v>
      </c>
      <c r="AD360" s="8">
        <f t="shared" si="57"/>
        <v>16243773.334611939</v>
      </c>
      <c r="AE360" s="36"/>
    </row>
    <row r="361" spans="3:31" x14ac:dyDescent="0.2">
      <c r="I361" s="86"/>
    </row>
    <row r="362" spans="3:31" x14ac:dyDescent="0.2">
      <c r="C362" s="4"/>
      <c r="D362" s="4" t="s">
        <v>139</v>
      </c>
      <c r="E362" s="4">
        <v>2025</v>
      </c>
      <c r="F362" s="4">
        <f>E362+1</f>
        <v>2026</v>
      </c>
      <c r="G362" s="4">
        <f t="shared" ref="G362:AD362" si="58">F362+1</f>
        <v>2027</v>
      </c>
      <c r="H362" s="4">
        <f t="shared" si="58"/>
        <v>2028</v>
      </c>
      <c r="I362" s="4">
        <f t="shared" si="58"/>
        <v>2029</v>
      </c>
      <c r="J362" s="4">
        <f t="shared" si="58"/>
        <v>2030</v>
      </c>
      <c r="K362" s="4">
        <f t="shared" si="58"/>
        <v>2031</v>
      </c>
      <c r="L362" s="4">
        <f t="shared" si="58"/>
        <v>2032</v>
      </c>
      <c r="M362" s="4">
        <f t="shared" si="58"/>
        <v>2033</v>
      </c>
      <c r="N362" s="4">
        <f t="shared" si="58"/>
        <v>2034</v>
      </c>
      <c r="O362" s="4">
        <f t="shared" si="58"/>
        <v>2035</v>
      </c>
      <c r="P362" s="4">
        <f t="shared" si="58"/>
        <v>2036</v>
      </c>
      <c r="Q362" s="4">
        <f t="shared" si="58"/>
        <v>2037</v>
      </c>
      <c r="R362" s="4">
        <f t="shared" si="58"/>
        <v>2038</v>
      </c>
      <c r="S362" s="4">
        <f t="shared" si="58"/>
        <v>2039</v>
      </c>
      <c r="T362" s="4">
        <f t="shared" si="58"/>
        <v>2040</v>
      </c>
      <c r="U362" s="4">
        <f t="shared" si="58"/>
        <v>2041</v>
      </c>
      <c r="V362" s="4">
        <f t="shared" si="58"/>
        <v>2042</v>
      </c>
      <c r="W362" s="4">
        <f t="shared" si="58"/>
        <v>2043</v>
      </c>
      <c r="X362" s="4">
        <f t="shared" si="58"/>
        <v>2044</v>
      </c>
      <c r="Y362" s="4">
        <f t="shared" si="58"/>
        <v>2045</v>
      </c>
      <c r="Z362" s="4">
        <f t="shared" si="58"/>
        <v>2046</v>
      </c>
      <c r="AA362" s="4">
        <f t="shared" si="58"/>
        <v>2047</v>
      </c>
      <c r="AB362" s="4">
        <f t="shared" si="58"/>
        <v>2048</v>
      </c>
      <c r="AC362" s="4">
        <f t="shared" si="58"/>
        <v>2049</v>
      </c>
      <c r="AD362" s="4">
        <f t="shared" si="58"/>
        <v>2050</v>
      </c>
    </row>
    <row r="363" spans="3:31" x14ac:dyDescent="0.2">
      <c r="C363" s="6" t="s">
        <v>35</v>
      </c>
      <c r="D363" s="6" t="s">
        <v>125</v>
      </c>
      <c r="E363" s="8">
        <f>E332*E350</f>
        <v>0</v>
      </c>
      <c r="F363" s="8">
        <f t="shared" ref="F363:AD373" si="59">F332*F350</f>
        <v>0</v>
      </c>
      <c r="G363" s="8">
        <f t="shared" si="59"/>
        <v>0</v>
      </c>
      <c r="H363" s="8">
        <f t="shared" si="59"/>
        <v>0</v>
      </c>
      <c r="I363" s="8">
        <f t="shared" si="59"/>
        <v>0</v>
      </c>
      <c r="J363" s="8">
        <f t="shared" si="59"/>
        <v>0</v>
      </c>
      <c r="K363" s="8">
        <f t="shared" si="59"/>
        <v>0</v>
      </c>
      <c r="L363" s="8">
        <f t="shared" si="59"/>
        <v>0</v>
      </c>
      <c r="M363" s="8">
        <f t="shared" si="59"/>
        <v>0</v>
      </c>
      <c r="N363" s="8">
        <f t="shared" si="59"/>
        <v>0</v>
      </c>
      <c r="O363" s="8">
        <f t="shared" si="59"/>
        <v>0</v>
      </c>
      <c r="P363" s="8">
        <f t="shared" si="59"/>
        <v>0</v>
      </c>
      <c r="Q363" s="8">
        <f t="shared" si="59"/>
        <v>0</v>
      </c>
      <c r="R363" s="8">
        <f t="shared" si="59"/>
        <v>0</v>
      </c>
      <c r="S363" s="8">
        <f t="shared" si="59"/>
        <v>0</v>
      </c>
      <c r="T363" s="8">
        <f t="shared" si="59"/>
        <v>0</v>
      </c>
      <c r="U363" s="8">
        <f t="shared" si="59"/>
        <v>0</v>
      </c>
      <c r="V363" s="8">
        <f t="shared" si="59"/>
        <v>0</v>
      </c>
      <c r="W363" s="8">
        <f t="shared" si="59"/>
        <v>0</v>
      </c>
      <c r="X363" s="8">
        <f t="shared" si="59"/>
        <v>0</v>
      </c>
      <c r="Y363" s="8">
        <f t="shared" si="59"/>
        <v>0</v>
      </c>
      <c r="Z363" s="8">
        <f t="shared" si="59"/>
        <v>0</v>
      </c>
      <c r="AA363" s="8">
        <f t="shared" si="59"/>
        <v>0</v>
      </c>
      <c r="AB363" s="8">
        <f t="shared" si="59"/>
        <v>0</v>
      </c>
      <c r="AC363" s="8">
        <f t="shared" si="59"/>
        <v>0</v>
      </c>
      <c r="AD363" s="8">
        <f t="shared" si="59"/>
        <v>0</v>
      </c>
    </row>
    <row r="364" spans="3:31" x14ac:dyDescent="0.2">
      <c r="C364" s="6" t="s">
        <v>35</v>
      </c>
      <c r="D364" s="6" t="s">
        <v>123</v>
      </c>
      <c r="E364" s="8">
        <f t="shared" ref="E364:T373" si="60">E333*E351</f>
        <v>0</v>
      </c>
      <c r="F364" s="8">
        <f t="shared" si="60"/>
        <v>0</v>
      </c>
      <c r="G364" s="8">
        <f t="shared" si="60"/>
        <v>0</v>
      </c>
      <c r="H364" s="8">
        <f t="shared" si="60"/>
        <v>0</v>
      </c>
      <c r="I364" s="8">
        <f t="shared" si="60"/>
        <v>0</v>
      </c>
      <c r="J364" s="8">
        <f t="shared" si="60"/>
        <v>0</v>
      </c>
      <c r="K364" s="8">
        <f t="shared" si="60"/>
        <v>0</v>
      </c>
      <c r="L364" s="8">
        <f t="shared" si="60"/>
        <v>0</v>
      </c>
      <c r="M364" s="8">
        <f t="shared" si="60"/>
        <v>0</v>
      </c>
      <c r="N364" s="8">
        <f t="shared" si="60"/>
        <v>0</v>
      </c>
      <c r="O364" s="8">
        <f t="shared" si="60"/>
        <v>0</v>
      </c>
      <c r="P364" s="8">
        <f t="shared" si="60"/>
        <v>0</v>
      </c>
      <c r="Q364" s="8">
        <f t="shared" si="60"/>
        <v>0</v>
      </c>
      <c r="R364" s="8">
        <f t="shared" si="60"/>
        <v>0</v>
      </c>
      <c r="S364" s="8">
        <f t="shared" si="60"/>
        <v>0</v>
      </c>
      <c r="T364" s="8">
        <f t="shared" si="60"/>
        <v>0</v>
      </c>
      <c r="U364" s="8">
        <f t="shared" si="59"/>
        <v>0</v>
      </c>
      <c r="V364" s="8">
        <f t="shared" si="59"/>
        <v>0</v>
      </c>
      <c r="W364" s="8">
        <f t="shared" si="59"/>
        <v>0</v>
      </c>
      <c r="X364" s="8">
        <f t="shared" si="59"/>
        <v>0</v>
      </c>
      <c r="Y364" s="8">
        <f t="shared" si="59"/>
        <v>0</v>
      </c>
      <c r="Z364" s="8">
        <f t="shared" si="59"/>
        <v>0</v>
      </c>
      <c r="AA364" s="8">
        <f t="shared" si="59"/>
        <v>0</v>
      </c>
      <c r="AB364" s="8">
        <f t="shared" si="59"/>
        <v>0</v>
      </c>
      <c r="AC364" s="8">
        <f t="shared" si="59"/>
        <v>0</v>
      </c>
      <c r="AD364" s="8">
        <f t="shared" si="59"/>
        <v>0</v>
      </c>
    </row>
    <row r="365" spans="3:31" x14ac:dyDescent="0.2">
      <c r="C365" s="6" t="s">
        <v>35</v>
      </c>
      <c r="D365" s="6" t="s">
        <v>124</v>
      </c>
      <c r="E365" s="8">
        <f t="shared" si="60"/>
        <v>0</v>
      </c>
      <c r="F365" s="8">
        <f t="shared" si="59"/>
        <v>0</v>
      </c>
      <c r="G365" s="8">
        <f t="shared" si="59"/>
        <v>29326.610931364623</v>
      </c>
      <c r="H365" s="8">
        <f t="shared" si="59"/>
        <v>98055.937405609933</v>
      </c>
      <c r="I365" s="8">
        <f t="shared" si="59"/>
        <v>275325.62419276231</v>
      </c>
      <c r="J365" s="8">
        <f t="shared" si="59"/>
        <v>708262.11055704718</v>
      </c>
      <c r="K365" s="8">
        <f t="shared" si="59"/>
        <v>1445923.1384103368</v>
      </c>
      <c r="L365" s="8">
        <f t="shared" si="59"/>
        <v>2947377.5650469102</v>
      </c>
      <c r="M365" s="8">
        <f t="shared" si="59"/>
        <v>6012350.7992787901</v>
      </c>
      <c r="N365" s="8">
        <f t="shared" si="59"/>
        <v>8620237.2212771624</v>
      </c>
      <c r="O365" s="8">
        <f t="shared" si="59"/>
        <v>9761784.5900761392</v>
      </c>
      <c r="P365" s="8">
        <f t="shared" si="59"/>
        <v>9935319.865783127</v>
      </c>
      <c r="Q365" s="8">
        <f t="shared" si="59"/>
        <v>10119063.098884642</v>
      </c>
      <c r="R365" s="8">
        <f t="shared" si="59"/>
        <v>10302806.331986159</v>
      </c>
      <c r="S365" s="8">
        <f t="shared" si="59"/>
        <v>10486549.565087674</v>
      </c>
      <c r="T365" s="8">
        <f t="shared" si="59"/>
        <v>10660084.840794662</v>
      </c>
      <c r="U365" s="8">
        <f t="shared" si="59"/>
        <v>10843828.073896179</v>
      </c>
      <c r="V365" s="8">
        <f t="shared" si="59"/>
        <v>11027571.306997694</v>
      </c>
      <c r="W365" s="8">
        <f t="shared" si="59"/>
        <v>11211314.540099211</v>
      </c>
      <c r="X365" s="8">
        <f t="shared" si="59"/>
        <v>11384849.815806197</v>
      </c>
      <c r="Y365" s="8">
        <f t="shared" si="59"/>
        <v>11568593.048907712</v>
      </c>
      <c r="Z365" s="8">
        <f t="shared" si="59"/>
        <v>11752336.282009231</v>
      </c>
      <c r="AA365" s="8">
        <f t="shared" si="59"/>
        <v>11936079.515110746</v>
      </c>
      <c r="AB365" s="8">
        <f t="shared" si="59"/>
        <v>12119822.748212261</v>
      </c>
      <c r="AC365" s="8">
        <f t="shared" si="59"/>
        <v>12293358.023919249</v>
      </c>
      <c r="AD365" s="8">
        <f t="shared" si="59"/>
        <v>12477101.257020764</v>
      </c>
    </row>
    <row r="366" spans="3:31" x14ac:dyDescent="0.2">
      <c r="C366" s="6"/>
      <c r="D366" s="6"/>
      <c r="E366" s="8">
        <f t="shared" si="60"/>
        <v>0</v>
      </c>
      <c r="F366" s="8">
        <f t="shared" si="59"/>
        <v>0</v>
      </c>
      <c r="G366" s="8">
        <f t="shared" si="59"/>
        <v>0</v>
      </c>
      <c r="H366" s="8">
        <f t="shared" si="59"/>
        <v>0</v>
      </c>
      <c r="I366" s="8">
        <f t="shared" si="59"/>
        <v>0</v>
      </c>
      <c r="J366" s="8">
        <f t="shared" si="59"/>
        <v>0</v>
      </c>
      <c r="K366" s="8">
        <f t="shared" si="59"/>
        <v>0</v>
      </c>
      <c r="L366" s="8">
        <f t="shared" si="59"/>
        <v>0</v>
      </c>
      <c r="M366" s="8">
        <f t="shared" si="59"/>
        <v>0</v>
      </c>
      <c r="N366" s="8">
        <f t="shared" si="59"/>
        <v>0</v>
      </c>
      <c r="O366" s="8">
        <f t="shared" si="59"/>
        <v>0</v>
      </c>
      <c r="P366" s="8">
        <f t="shared" si="59"/>
        <v>0</v>
      </c>
      <c r="Q366" s="8">
        <f t="shared" si="59"/>
        <v>0</v>
      </c>
      <c r="R366" s="8">
        <f t="shared" si="59"/>
        <v>0</v>
      </c>
      <c r="S366" s="8">
        <f t="shared" si="59"/>
        <v>0</v>
      </c>
      <c r="T366" s="8">
        <f t="shared" si="59"/>
        <v>0</v>
      </c>
      <c r="U366" s="8">
        <f t="shared" si="59"/>
        <v>0</v>
      </c>
      <c r="V366" s="8">
        <f t="shared" si="59"/>
        <v>0</v>
      </c>
      <c r="W366" s="8">
        <f t="shared" si="59"/>
        <v>0</v>
      </c>
      <c r="X366" s="8">
        <f t="shared" si="59"/>
        <v>0</v>
      </c>
      <c r="Y366" s="8">
        <f t="shared" si="59"/>
        <v>0</v>
      </c>
      <c r="Z366" s="8">
        <f t="shared" si="59"/>
        <v>0</v>
      </c>
      <c r="AA366" s="8">
        <f t="shared" si="59"/>
        <v>0</v>
      </c>
      <c r="AB366" s="8">
        <f t="shared" si="59"/>
        <v>0</v>
      </c>
      <c r="AC366" s="8">
        <f t="shared" si="59"/>
        <v>0</v>
      </c>
      <c r="AD366" s="8">
        <f t="shared" si="59"/>
        <v>0</v>
      </c>
    </row>
    <row r="367" spans="3:31" x14ac:dyDescent="0.2">
      <c r="C367" s="6" t="s">
        <v>36</v>
      </c>
      <c r="D367" s="6" t="s">
        <v>125</v>
      </c>
      <c r="E367" s="8">
        <f t="shared" si="60"/>
        <v>0</v>
      </c>
      <c r="F367" s="8">
        <f t="shared" si="59"/>
        <v>0</v>
      </c>
      <c r="G367" s="8">
        <f t="shared" si="59"/>
        <v>0</v>
      </c>
      <c r="H367" s="8">
        <f t="shared" si="59"/>
        <v>0</v>
      </c>
      <c r="I367" s="8">
        <f t="shared" si="59"/>
        <v>0</v>
      </c>
      <c r="J367" s="8">
        <f t="shared" si="59"/>
        <v>0</v>
      </c>
      <c r="K367" s="8">
        <f t="shared" si="59"/>
        <v>0</v>
      </c>
      <c r="L367" s="8">
        <f t="shared" si="59"/>
        <v>0</v>
      </c>
      <c r="M367" s="8">
        <f t="shared" si="59"/>
        <v>0</v>
      </c>
      <c r="N367" s="8">
        <f t="shared" si="59"/>
        <v>0</v>
      </c>
      <c r="O367" s="8">
        <f t="shared" si="59"/>
        <v>0</v>
      </c>
      <c r="P367" s="8">
        <f t="shared" si="59"/>
        <v>0</v>
      </c>
      <c r="Q367" s="8">
        <f t="shared" si="59"/>
        <v>0</v>
      </c>
      <c r="R367" s="8">
        <f t="shared" si="59"/>
        <v>0</v>
      </c>
      <c r="S367" s="8">
        <f t="shared" si="59"/>
        <v>0</v>
      </c>
      <c r="T367" s="8">
        <f t="shared" si="59"/>
        <v>0</v>
      </c>
      <c r="U367" s="8">
        <f t="shared" si="59"/>
        <v>0</v>
      </c>
      <c r="V367" s="8">
        <f t="shared" si="59"/>
        <v>0</v>
      </c>
      <c r="W367" s="8">
        <f t="shared" si="59"/>
        <v>0</v>
      </c>
      <c r="X367" s="8">
        <f t="shared" si="59"/>
        <v>0</v>
      </c>
      <c r="Y367" s="8">
        <f t="shared" si="59"/>
        <v>0</v>
      </c>
      <c r="Z367" s="8">
        <f t="shared" si="59"/>
        <v>0</v>
      </c>
      <c r="AA367" s="8">
        <f t="shared" si="59"/>
        <v>0</v>
      </c>
      <c r="AB367" s="8">
        <f t="shared" si="59"/>
        <v>0</v>
      </c>
      <c r="AC367" s="8">
        <f t="shared" si="59"/>
        <v>0</v>
      </c>
      <c r="AD367" s="8">
        <f t="shared" si="59"/>
        <v>0</v>
      </c>
    </row>
    <row r="368" spans="3:31" x14ac:dyDescent="0.2">
      <c r="C368" s="6" t="s">
        <v>36</v>
      </c>
      <c r="D368" s="6" t="s">
        <v>123</v>
      </c>
      <c r="E368" s="8">
        <f t="shared" si="60"/>
        <v>0</v>
      </c>
      <c r="F368" s="8">
        <f t="shared" si="59"/>
        <v>0</v>
      </c>
      <c r="G368" s="8">
        <f t="shared" si="59"/>
        <v>0</v>
      </c>
      <c r="H368" s="8">
        <f t="shared" si="59"/>
        <v>0</v>
      </c>
      <c r="I368" s="8">
        <f t="shared" si="59"/>
        <v>0</v>
      </c>
      <c r="J368" s="8">
        <f t="shared" si="59"/>
        <v>0</v>
      </c>
      <c r="K368" s="8">
        <f t="shared" si="59"/>
        <v>0</v>
      </c>
      <c r="L368" s="8">
        <f t="shared" si="59"/>
        <v>0</v>
      </c>
      <c r="M368" s="8">
        <f t="shared" si="59"/>
        <v>0</v>
      </c>
      <c r="N368" s="8">
        <f t="shared" si="59"/>
        <v>0</v>
      </c>
      <c r="O368" s="8">
        <f t="shared" si="59"/>
        <v>0</v>
      </c>
      <c r="P368" s="8">
        <f t="shared" si="59"/>
        <v>0</v>
      </c>
      <c r="Q368" s="8">
        <f t="shared" si="59"/>
        <v>0</v>
      </c>
      <c r="R368" s="8">
        <f t="shared" si="59"/>
        <v>0</v>
      </c>
      <c r="S368" s="8">
        <f t="shared" si="59"/>
        <v>0</v>
      </c>
      <c r="T368" s="8">
        <f t="shared" si="59"/>
        <v>0</v>
      </c>
      <c r="U368" s="8">
        <f t="shared" si="59"/>
        <v>0</v>
      </c>
      <c r="V368" s="8">
        <f t="shared" si="59"/>
        <v>0</v>
      </c>
      <c r="W368" s="8">
        <f t="shared" si="59"/>
        <v>0</v>
      </c>
      <c r="X368" s="8">
        <f t="shared" si="59"/>
        <v>0</v>
      </c>
      <c r="Y368" s="8">
        <f t="shared" si="59"/>
        <v>0</v>
      </c>
      <c r="Z368" s="8">
        <f t="shared" si="59"/>
        <v>0</v>
      </c>
      <c r="AA368" s="8">
        <f t="shared" si="59"/>
        <v>0</v>
      </c>
      <c r="AB368" s="8">
        <f t="shared" si="59"/>
        <v>0</v>
      </c>
      <c r="AC368" s="8">
        <f t="shared" si="59"/>
        <v>0</v>
      </c>
      <c r="AD368" s="8">
        <f t="shared" si="59"/>
        <v>0</v>
      </c>
    </row>
    <row r="369" spans="1:30" x14ac:dyDescent="0.2">
      <c r="C369" s="6" t="s">
        <v>36</v>
      </c>
      <c r="D369" s="6" t="s">
        <v>124</v>
      </c>
      <c r="E369" s="8">
        <f t="shared" si="60"/>
        <v>0</v>
      </c>
      <c r="F369" s="8">
        <f t="shared" si="59"/>
        <v>0</v>
      </c>
      <c r="G369" s="8">
        <f t="shared" si="59"/>
        <v>29326.610931364623</v>
      </c>
      <c r="H369" s="8">
        <f t="shared" si="59"/>
        <v>98055.937405609933</v>
      </c>
      <c r="I369" s="8">
        <f t="shared" si="59"/>
        <v>275325.62419276231</v>
      </c>
      <c r="J369" s="8">
        <f t="shared" si="59"/>
        <v>708262.11055704718</v>
      </c>
      <c r="K369" s="8">
        <f t="shared" si="59"/>
        <v>1445923.1384103368</v>
      </c>
      <c r="L369" s="8">
        <f t="shared" si="59"/>
        <v>2947377.5650469102</v>
      </c>
      <c r="M369" s="8">
        <f t="shared" si="59"/>
        <v>6012350.7992787901</v>
      </c>
      <c r="N369" s="8">
        <f t="shared" si="59"/>
        <v>8620237.2212771624</v>
      </c>
      <c r="O369" s="8">
        <f t="shared" si="59"/>
        <v>9761784.5900761392</v>
      </c>
      <c r="P369" s="8">
        <f t="shared" si="59"/>
        <v>9935319.865783127</v>
      </c>
      <c r="Q369" s="8">
        <f t="shared" si="59"/>
        <v>10119063.098884642</v>
      </c>
      <c r="R369" s="8">
        <f t="shared" si="59"/>
        <v>10302806.331986159</v>
      </c>
      <c r="S369" s="8">
        <f t="shared" si="59"/>
        <v>10486549.565087674</v>
      </c>
      <c r="T369" s="8">
        <f t="shared" si="59"/>
        <v>10660084.840794662</v>
      </c>
      <c r="U369" s="8">
        <f t="shared" si="59"/>
        <v>10843828.073896179</v>
      </c>
      <c r="V369" s="8">
        <f t="shared" si="59"/>
        <v>11027571.306997694</v>
      </c>
      <c r="W369" s="8">
        <f t="shared" si="59"/>
        <v>11211314.540099211</v>
      </c>
      <c r="X369" s="8">
        <f t="shared" si="59"/>
        <v>11384849.815806197</v>
      </c>
      <c r="Y369" s="8">
        <f t="shared" si="59"/>
        <v>11568593.048907712</v>
      </c>
      <c r="Z369" s="8">
        <f t="shared" si="59"/>
        <v>11752336.282009231</v>
      </c>
      <c r="AA369" s="8">
        <f t="shared" si="59"/>
        <v>11936079.515110746</v>
      </c>
      <c r="AB369" s="8">
        <f t="shared" si="59"/>
        <v>12119822.748212261</v>
      </c>
      <c r="AC369" s="8">
        <f t="shared" si="59"/>
        <v>12293358.023919249</v>
      </c>
      <c r="AD369" s="8">
        <f t="shared" si="59"/>
        <v>12477101.257020764</v>
      </c>
    </row>
    <row r="370" spans="1:30" x14ac:dyDescent="0.2">
      <c r="C370" s="6"/>
      <c r="D370" s="6"/>
      <c r="E370" s="8">
        <f t="shared" si="60"/>
        <v>0</v>
      </c>
      <c r="F370" s="8">
        <f t="shared" si="59"/>
        <v>0</v>
      </c>
      <c r="G370" s="8">
        <f t="shared" si="59"/>
        <v>0</v>
      </c>
      <c r="H370" s="8">
        <f t="shared" si="59"/>
        <v>0</v>
      </c>
      <c r="I370" s="8">
        <f t="shared" si="59"/>
        <v>0</v>
      </c>
      <c r="J370" s="8">
        <f t="shared" si="59"/>
        <v>0</v>
      </c>
      <c r="K370" s="8">
        <f t="shared" si="59"/>
        <v>0</v>
      </c>
      <c r="L370" s="8">
        <f t="shared" si="59"/>
        <v>0</v>
      </c>
      <c r="M370" s="8">
        <f t="shared" si="59"/>
        <v>0</v>
      </c>
      <c r="N370" s="8">
        <f t="shared" si="59"/>
        <v>0</v>
      </c>
      <c r="O370" s="8">
        <f t="shared" si="59"/>
        <v>0</v>
      </c>
      <c r="P370" s="8">
        <f t="shared" si="59"/>
        <v>0</v>
      </c>
      <c r="Q370" s="8">
        <f t="shared" si="59"/>
        <v>0</v>
      </c>
      <c r="R370" s="8">
        <f t="shared" si="59"/>
        <v>0</v>
      </c>
      <c r="S370" s="8">
        <f t="shared" si="59"/>
        <v>0</v>
      </c>
      <c r="T370" s="8">
        <f t="shared" si="59"/>
        <v>0</v>
      </c>
      <c r="U370" s="8">
        <f t="shared" si="59"/>
        <v>0</v>
      </c>
      <c r="V370" s="8">
        <f t="shared" si="59"/>
        <v>0</v>
      </c>
      <c r="W370" s="8">
        <f t="shared" si="59"/>
        <v>0</v>
      </c>
      <c r="X370" s="8">
        <f t="shared" si="59"/>
        <v>0</v>
      </c>
      <c r="Y370" s="8">
        <f t="shared" si="59"/>
        <v>0</v>
      </c>
      <c r="Z370" s="8">
        <f t="shared" si="59"/>
        <v>0</v>
      </c>
      <c r="AA370" s="8">
        <f t="shared" si="59"/>
        <v>0</v>
      </c>
      <c r="AB370" s="8">
        <f t="shared" si="59"/>
        <v>0</v>
      </c>
      <c r="AC370" s="8">
        <f t="shared" si="59"/>
        <v>0</v>
      </c>
      <c r="AD370" s="8">
        <f t="shared" si="59"/>
        <v>0</v>
      </c>
    </row>
    <row r="371" spans="1:30" x14ac:dyDescent="0.2">
      <c r="C371" s="6" t="s">
        <v>37</v>
      </c>
      <c r="D371" s="6" t="s">
        <v>125</v>
      </c>
      <c r="E371" s="8">
        <f t="shared" si="60"/>
        <v>0</v>
      </c>
      <c r="F371" s="8">
        <f t="shared" si="59"/>
        <v>0</v>
      </c>
      <c r="G371" s="8">
        <f t="shared" si="59"/>
        <v>0</v>
      </c>
      <c r="H371" s="8">
        <f t="shared" si="59"/>
        <v>0</v>
      </c>
      <c r="I371" s="8">
        <f t="shared" si="59"/>
        <v>0</v>
      </c>
      <c r="J371" s="8">
        <f t="shared" si="59"/>
        <v>0</v>
      </c>
      <c r="K371" s="8">
        <f t="shared" si="59"/>
        <v>0</v>
      </c>
      <c r="L371" s="8">
        <f t="shared" si="59"/>
        <v>0</v>
      </c>
      <c r="M371" s="8">
        <f t="shared" si="59"/>
        <v>0</v>
      </c>
      <c r="N371" s="8">
        <f t="shared" si="59"/>
        <v>0</v>
      </c>
      <c r="O371" s="8">
        <f t="shared" si="59"/>
        <v>0</v>
      </c>
      <c r="P371" s="8">
        <f t="shared" si="59"/>
        <v>0</v>
      </c>
      <c r="Q371" s="8">
        <f t="shared" si="59"/>
        <v>0</v>
      </c>
      <c r="R371" s="8">
        <f t="shared" si="59"/>
        <v>0</v>
      </c>
      <c r="S371" s="8">
        <f t="shared" si="59"/>
        <v>0</v>
      </c>
      <c r="T371" s="8">
        <f t="shared" si="59"/>
        <v>0</v>
      </c>
      <c r="U371" s="8">
        <f t="shared" si="59"/>
        <v>0</v>
      </c>
      <c r="V371" s="8">
        <f t="shared" si="59"/>
        <v>0</v>
      </c>
      <c r="W371" s="8">
        <f t="shared" si="59"/>
        <v>0</v>
      </c>
      <c r="X371" s="8">
        <f t="shared" si="59"/>
        <v>0</v>
      </c>
      <c r="Y371" s="8">
        <f t="shared" si="59"/>
        <v>0</v>
      </c>
      <c r="Z371" s="8">
        <f t="shared" si="59"/>
        <v>0</v>
      </c>
      <c r="AA371" s="8">
        <f t="shared" si="59"/>
        <v>0</v>
      </c>
      <c r="AB371" s="8">
        <f t="shared" si="59"/>
        <v>0</v>
      </c>
      <c r="AC371" s="8">
        <f t="shared" si="59"/>
        <v>0</v>
      </c>
      <c r="AD371" s="8">
        <f t="shared" si="59"/>
        <v>0</v>
      </c>
    </row>
    <row r="372" spans="1:30" x14ac:dyDescent="0.2">
      <c r="C372" s="6" t="s">
        <v>37</v>
      </c>
      <c r="D372" s="6" t="s">
        <v>123</v>
      </c>
      <c r="E372" s="8">
        <f t="shared" si="60"/>
        <v>0</v>
      </c>
      <c r="F372" s="8">
        <f t="shared" si="59"/>
        <v>0</v>
      </c>
      <c r="G372" s="8">
        <f t="shared" si="59"/>
        <v>0</v>
      </c>
      <c r="H372" s="8">
        <f t="shared" si="59"/>
        <v>0</v>
      </c>
      <c r="I372" s="8">
        <f t="shared" si="59"/>
        <v>0</v>
      </c>
      <c r="J372" s="8">
        <f t="shared" si="59"/>
        <v>0</v>
      </c>
      <c r="K372" s="8">
        <f t="shared" si="59"/>
        <v>0</v>
      </c>
      <c r="L372" s="8">
        <f t="shared" si="59"/>
        <v>0</v>
      </c>
      <c r="M372" s="8">
        <f t="shared" si="59"/>
        <v>0</v>
      </c>
      <c r="N372" s="8">
        <f t="shared" si="59"/>
        <v>0</v>
      </c>
      <c r="O372" s="8">
        <f t="shared" si="59"/>
        <v>0</v>
      </c>
      <c r="P372" s="8">
        <f t="shared" si="59"/>
        <v>0</v>
      </c>
      <c r="Q372" s="8">
        <f t="shared" si="59"/>
        <v>0</v>
      </c>
      <c r="R372" s="8">
        <f t="shared" si="59"/>
        <v>0</v>
      </c>
      <c r="S372" s="8">
        <f t="shared" si="59"/>
        <v>0</v>
      </c>
      <c r="T372" s="8">
        <f t="shared" si="59"/>
        <v>0</v>
      </c>
      <c r="U372" s="8">
        <f t="shared" si="59"/>
        <v>0</v>
      </c>
      <c r="V372" s="8">
        <f t="shared" si="59"/>
        <v>0</v>
      </c>
      <c r="W372" s="8">
        <f t="shared" si="59"/>
        <v>0</v>
      </c>
      <c r="X372" s="8">
        <f t="shared" si="59"/>
        <v>0</v>
      </c>
      <c r="Y372" s="8">
        <f t="shared" si="59"/>
        <v>0</v>
      </c>
      <c r="Z372" s="8">
        <f t="shared" si="59"/>
        <v>0</v>
      </c>
      <c r="AA372" s="8">
        <f t="shared" si="59"/>
        <v>0</v>
      </c>
      <c r="AB372" s="8">
        <f t="shared" si="59"/>
        <v>0</v>
      </c>
      <c r="AC372" s="8">
        <f t="shared" si="59"/>
        <v>0</v>
      </c>
      <c r="AD372" s="8">
        <f t="shared" si="59"/>
        <v>0</v>
      </c>
    </row>
    <row r="373" spans="1:30" x14ac:dyDescent="0.2">
      <c r="C373" s="6" t="s">
        <v>37</v>
      </c>
      <c r="D373" s="6" t="s">
        <v>124</v>
      </c>
      <c r="E373" s="8">
        <f t="shared" si="60"/>
        <v>0</v>
      </c>
      <c r="F373" s="8">
        <f t="shared" si="59"/>
        <v>0</v>
      </c>
      <c r="G373" s="8">
        <f t="shared" si="59"/>
        <v>29326.610931364623</v>
      </c>
      <c r="H373" s="8">
        <f t="shared" si="59"/>
        <v>98055.937405609933</v>
      </c>
      <c r="I373" s="8">
        <f t="shared" si="59"/>
        <v>275325.62419276231</v>
      </c>
      <c r="J373" s="8">
        <f t="shared" si="59"/>
        <v>708262.11055704718</v>
      </c>
      <c r="K373" s="8">
        <f t="shared" si="59"/>
        <v>1445923.1384103368</v>
      </c>
      <c r="L373" s="8">
        <f t="shared" si="59"/>
        <v>2947377.5650469102</v>
      </c>
      <c r="M373" s="8">
        <f t="shared" si="59"/>
        <v>6012350.7992787901</v>
      </c>
      <c r="N373" s="8">
        <f t="shared" si="59"/>
        <v>8620237.2212771624</v>
      </c>
      <c r="O373" s="8">
        <f t="shared" si="59"/>
        <v>9761784.5900761392</v>
      </c>
      <c r="P373" s="8">
        <f t="shared" si="59"/>
        <v>9935319.865783127</v>
      </c>
      <c r="Q373" s="8">
        <f t="shared" si="59"/>
        <v>10119063.098884642</v>
      </c>
      <c r="R373" s="8">
        <f t="shared" si="59"/>
        <v>10302806.331986159</v>
      </c>
      <c r="S373" s="8">
        <f t="shared" si="59"/>
        <v>10486549.565087674</v>
      </c>
      <c r="T373" s="8">
        <f t="shared" si="59"/>
        <v>10660084.840794662</v>
      </c>
      <c r="U373" s="8">
        <f t="shared" si="59"/>
        <v>10843828.073896179</v>
      </c>
      <c r="V373" s="8">
        <f t="shared" si="59"/>
        <v>11027571.306997694</v>
      </c>
      <c r="W373" s="8">
        <f t="shared" si="59"/>
        <v>11211314.540099211</v>
      </c>
      <c r="X373" s="8">
        <f t="shared" si="59"/>
        <v>11384849.815806197</v>
      </c>
      <c r="Y373" s="8">
        <f t="shared" si="59"/>
        <v>11568593.048907712</v>
      </c>
      <c r="Z373" s="8">
        <f t="shared" ref="Z373:AD373" si="61">Z342*Z360</f>
        <v>11752336.282009231</v>
      </c>
      <c r="AA373" s="8">
        <f t="shared" si="61"/>
        <v>11936079.515110746</v>
      </c>
      <c r="AB373" s="8">
        <f t="shared" si="61"/>
        <v>12119822.748212261</v>
      </c>
      <c r="AC373" s="8">
        <f t="shared" si="61"/>
        <v>12293358.023919249</v>
      </c>
      <c r="AD373" s="8">
        <f t="shared" si="61"/>
        <v>12477101.257020764</v>
      </c>
    </row>
    <row r="374" spans="1:30" x14ac:dyDescent="0.2">
      <c r="I374" s="86"/>
    </row>
    <row r="375" spans="1:30" x14ac:dyDescent="0.2">
      <c r="I375" s="86"/>
    </row>
    <row r="376" spans="1:30" x14ac:dyDescent="0.2">
      <c r="A376" s="4" t="s">
        <v>140</v>
      </c>
      <c r="B376" s="4" t="s">
        <v>43</v>
      </c>
      <c r="C376" s="4" t="s">
        <v>141</v>
      </c>
      <c r="D376" s="4" t="s">
        <v>142</v>
      </c>
      <c r="E376" s="4">
        <v>2025</v>
      </c>
      <c r="F376" s="4">
        <f>E376+1</f>
        <v>2026</v>
      </c>
      <c r="G376" s="4">
        <f t="shared" ref="G376:AD376" si="62">F376+1</f>
        <v>2027</v>
      </c>
      <c r="H376" s="4">
        <f t="shared" si="62"/>
        <v>2028</v>
      </c>
      <c r="I376" s="4">
        <f t="shared" si="62"/>
        <v>2029</v>
      </c>
      <c r="J376" s="4">
        <f t="shared" si="62"/>
        <v>2030</v>
      </c>
      <c r="K376" s="4">
        <f t="shared" si="62"/>
        <v>2031</v>
      </c>
      <c r="L376" s="4">
        <f t="shared" si="62"/>
        <v>2032</v>
      </c>
      <c r="M376" s="4">
        <f t="shared" si="62"/>
        <v>2033</v>
      </c>
      <c r="N376" s="4">
        <f t="shared" si="62"/>
        <v>2034</v>
      </c>
      <c r="O376" s="4">
        <f t="shared" si="62"/>
        <v>2035</v>
      </c>
      <c r="P376" s="4">
        <f t="shared" si="62"/>
        <v>2036</v>
      </c>
      <c r="Q376" s="4">
        <f t="shared" si="62"/>
        <v>2037</v>
      </c>
      <c r="R376" s="4">
        <f t="shared" si="62"/>
        <v>2038</v>
      </c>
      <c r="S376" s="4">
        <f t="shared" si="62"/>
        <v>2039</v>
      </c>
      <c r="T376" s="4">
        <f t="shared" si="62"/>
        <v>2040</v>
      </c>
      <c r="U376" s="4">
        <f t="shared" si="62"/>
        <v>2041</v>
      </c>
      <c r="V376" s="4">
        <f t="shared" si="62"/>
        <v>2042</v>
      </c>
      <c r="W376" s="4">
        <f t="shared" si="62"/>
        <v>2043</v>
      </c>
      <c r="X376" s="4">
        <f t="shared" si="62"/>
        <v>2044</v>
      </c>
      <c r="Y376" s="4">
        <f t="shared" si="62"/>
        <v>2045</v>
      </c>
      <c r="Z376" s="4">
        <f t="shared" si="62"/>
        <v>2046</v>
      </c>
      <c r="AA376" s="4">
        <f t="shared" si="62"/>
        <v>2047</v>
      </c>
      <c r="AB376" s="4">
        <f t="shared" si="62"/>
        <v>2048</v>
      </c>
      <c r="AC376" s="4">
        <f t="shared" si="62"/>
        <v>2049</v>
      </c>
      <c r="AD376" s="4">
        <f t="shared" si="62"/>
        <v>2050</v>
      </c>
    </row>
    <row r="377" spans="1:30" x14ac:dyDescent="0.2">
      <c r="A377" s="15">
        <f>1</f>
        <v>1</v>
      </c>
      <c r="B377" s="6" t="s">
        <v>46</v>
      </c>
      <c r="C377" s="6" t="s">
        <v>35</v>
      </c>
      <c r="D377" s="6" t="s">
        <v>125</v>
      </c>
      <c r="E377" s="99" cm="1">
        <f t="array" ref="E377">$A377 * $E$108 * (
(
SUMIFS(E$318:E$328,$C$318:$C$328,$C377,$D$318:$D$328,$D377)*
SUMIFS(E$332:E$342,$C$332:$C$342,$C377,$D$332:$D$342,$D377)*
SUMPRODUCT($D$147:$N$152*($D$146:$N$146=$E$346)*($D$145:$N$145=$D377)*($C$147:$C$152=$B377))
) -
(
SUMIFS(E$318:E$328,$C$318:$C$328,$C377,$D$318:$D$328,$D377)*
SUMIFS(E$332:E$342,$C$332:$C$342,$C377,$D$332:$D$342,$D377)*
SUMPRODUCT($D$147:$N$152*($D$146:$N$146=$E$345)*($D$145:$N$145=$D377)*($C$147:$C$152=$B377))
)
)</f>
        <v>0</v>
      </c>
      <c r="F377" s="99" cm="1">
        <f t="array" ref="F377">$A377 * $E$108 * (
(
SUMIFS(F$318:F$328,$C$318:$C$328,$C377,$D$318:$D$328,$D377)*
SUMIFS(F$332:F$342,$C$332:$C$342,$C377,$D$332:$D$342,$D377)*
SUMPRODUCT($D$147:$N$152*($D$146:$N$146=$E$346)*($D$145:$N$145=$D377)*($C$147:$C$152=$B377))
) -
(
SUMIFS(F$318:F$328,$C$318:$C$328,$C377,$D$318:$D$328,$D377)*
SUMIFS(F$332:F$342,$C$332:$C$342,$C377,$D$332:$D$342,$D377)*
SUMPRODUCT($D$147:$N$152*($D$146:$N$146=$E$345)*($D$145:$N$145=$D377)*($C$147:$C$152=$B377))
)
)</f>
        <v>0</v>
      </c>
      <c r="G377" s="99" cm="1">
        <f t="array" ref="G377">$A377 * $E$108 * (
(
SUMIFS(G$318:G$328,$C$318:$C$328,$C377,$D$318:$D$328,$D377)*
SUMIFS(G$332:G$342,$C$332:$C$342,$C377,$D$332:$D$342,$D377)*
SUMPRODUCT($D$147:$N$152*($D$146:$N$146=$E$346)*($D$145:$N$145=$D377)*($C$147:$C$152=$B377))
) -
(
SUMIFS(G$318:G$328,$C$318:$C$328,$C377,$D$318:$D$328,$D377)*
SUMIFS(G$332:G$342,$C$332:$C$342,$C377,$D$332:$D$342,$D377)*
SUMPRODUCT($D$147:$N$152*($D$146:$N$146=$E$345)*($D$145:$N$145=$D377)*($C$147:$C$152=$B377))
)
)</f>
        <v>0</v>
      </c>
      <c r="H377" s="99" cm="1">
        <f t="array" ref="H377">$A377 * $E$108 * (
(
SUMIFS(H$318:H$328,$C$318:$C$328,$C377,$D$318:$D$328,$D377)*
SUMIFS(H$332:H$342,$C$332:$C$342,$C377,$D$332:$D$342,$D377)*
SUMPRODUCT($D$147:$N$152*($D$146:$N$146=$E$346)*($D$145:$N$145=$D377)*($C$147:$C$152=$B377))
) -
(
SUMIFS(H$318:H$328,$C$318:$C$328,$C377,$D$318:$D$328,$D377)*
SUMIFS(H$332:H$342,$C$332:$C$342,$C377,$D$332:$D$342,$D377)*
SUMPRODUCT($D$147:$N$152*($D$146:$N$146=$E$345)*($D$145:$N$145=$D377)*($C$147:$C$152=$B377))
)
)</f>
        <v>0</v>
      </c>
      <c r="I377" s="99" cm="1">
        <f t="array" ref="I377">$A377 * $E$108 * (
(
SUMIFS(I$318:I$328,$C$318:$C$328,$C377,$D$318:$D$328,$D377)*
SUMIFS(I$332:I$342,$C$332:$C$342,$C377,$D$332:$D$342,$D377)*
SUMPRODUCT($D$147:$N$152*($D$146:$N$146=$E$346)*($D$145:$N$145=$D377)*($C$147:$C$152=$B377))
) -
(
SUMIFS(I$318:I$328,$C$318:$C$328,$C377,$D$318:$D$328,$D377)*
SUMIFS(I$332:I$342,$C$332:$C$342,$C377,$D$332:$D$342,$D377)*
SUMPRODUCT($D$147:$N$152*($D$146:$N$146=$E$345)*($D$145:$N$145=$D377)*($C$147:$C$152=$B377))
)
)</f>
        <v>0</v>
      </c>
      <c r="J377" s="99" cm="1">
        <f t="array" ref="J377">$A377 * $E$108 * (
(
SUMIFS(J$318:J$328,$C$318:$C$328,$C377,$D$318:$D$328,$D377)*
SUMIFS(J$332:J$342,$C$332:$C$342,$C377,$D$332:$D$342,$D377)*
SUMPRODUCT($D$147:$N$152*($D$146:$N$146=$E$346)*($D$145:$N$145=$D377)*($C$147:$C$152=$B377))
) -
(
SUMIFS(J$318:J$328,$C$318:$C$328,$C377,$D$318:$D$328,$D377)*
SUMIFS(J$332:J$342,$C$332:$C$342,$C377,$D$332:$D$342,$D377)*
SUMPRODUCT($D$147:$N$152*($D$146:$N$146=$E$345)*($D$145:$N$145=$D377)*($C$147:$C$152=$B377))
)
)</f>
        <v>0</v>
      </c>
      <c r="K377" s="99" cm="1">
        <f t="array" ref="K377">$A377 * $E$108 * (
(
SUMIFS(K$318:K$328,$C$318:$C$328,$C377,$D$318:$D$328,$D377)*
SUMIFS(K$332:K$342,$C$332:$C$342,$C377,$D$332:$D$342,$D377)*
SUMPRODUCT($D$147:$N$152*($D$146:$N$146=$E$346)*($D$145:$N$145=$D377)*($C$147:$C$152=$B377))
) -
(
SUMIFS(K$318:K$328,$C$318:$C$328,$C377,$D$318:$D$328,$D377)*
SUMIFS(K$332:K$342,$C$332:$C$342,$C377,$D$332:$D$342,$D377)*
SUMPRODUCT($D$147:$N$152*($D$146:$N$146=$E$345)*($D$145:$N$145=$D377)*($C$147:$C$152=$B377))
)
)</f>
        <v>0</v>
      </c>
      <c r="L377" s="99" cm="1">
        <f t="array" ref="L377">$A377 * $E$108 * (
(
SUMIFS(L$318:L$328,$C$318:$C$328,$C377,$D$318:$D$328,$D377)*
SUMIFS(L$332:L$342,$C$332:$C$342,$C377,$D$332:$D$342,$D377)*
SUMPRODUCT($D$147:$N$152*($D$146:$N$146=$E$346)*($D$145:$N$145=$D377)*($C$147:$C$152=$B377))
) -
(
SUMIFS(L$318:L$328,$C$318:$C$328,$C377,$D$318:$D$328,$D377)*
SUMIFS(L$332:L$342,$C$332:$C$342,$C377,$D$332:$D$342,$D377)*
SUMPRODUCT($D$147:$N$152*($D$146:$N$146=$E$345)*($D$145:$N$145=$D377)*($C$147:$C$152=$B377))
)
)</f>
        <v>0</v>
      </c>
      <c r="M377" s="99" cm="1">
        <f t="array" ref="M377">$A377 * $E$108 * (
(
SUMIFS(M$318:M$328,$C$318:$C$328,$C377,$D$318:$D$328,$D377)*
SUMIFS(M$332:M$342,$C$332:$C$342,$C377,$D$332:$D$342,$D377)*
SUMPRODUCT($D$147:$N$152*($D$146:$N$146=$E$346)*($D$145:$N$145=$D377)*($C$147:$C$152=$B377))
) -
(
SUMIFS(M$318:M$328,$C$318:$C$328,$C377,$D$318:$D$328,$D377)*
SUMIFS(M$332:M$342,$C$332:$C$342,$C377,$D$332:$D$342,$D377)*
SUMPRODUCT($D$147:$N$152*($D$146:$N$146=$E$345)*($D$145:$N$145=$D377)*($C$147:$C$152=$B377))
)
)</f>
        <v>0</v>
      </c>
      <c r="N377" s="99" cm="1">
        <f t="array" ref="N377">$A377 * $E$108 * (
(
SUMIFS(N$318:N$328,$C$318:$C$328,$C377,$D$318:$D$328,$D377)*
SUMIFS(N$332:N$342,$C$332:$C$342,$C377,$D$332:$D$342,$D377)*
SUMPRODUCT($D$147:$N$152*($D$146:$N$146=$E$346)*($D$145:$N$145=$D377)*($C$147:$C$152=$B377))
) -
(
SUMIFS(N$318:N$328,$C$318:$C$328,$C377,$D$318:$D$328,$D377)*
SUMIFS(N$332:N$342,$C$332:$C$342,$C377,$D$332:$D$342,$D377)*
SUMPRODUCT($D$147:$N$152*($D$146:$N$146=$E$345)*($D$145:$N$145=$D377)*($C$147:$C$152=$B377))
)
)</f>
        <v>0</v>
      </c>
      <c r="O377" s="99" cm="1">
        <f t="array" ref="O377">$A377 * $E$108 * (
(
SUMIFS(O$318:O$328,$C$318:$C$328,$C377,$D$318:$D$328,$D377)*
SUMIFS(O$332:O$342,$C$332:$C$342,$C377,$D$332:$D$342,$D377)*
SUMPRODUCT($D$147:$N$152*($D$146:$N$146=$E$346)*($D$145:$N$145=$D377)*($C$147:$C$152=$B377))
) -
(
SUMIFS(O$318:O$328,$C$318:$C$328,$C377,$D$318:$D$328,$D377)*
SUMIFS(O$332:O$342,$C$332:$C$342,$C377,$D$332:$D$342,$D377)*
SUMPRODUCT($D$147:$N$152*($D$146:$N$146=$E$345)*($D$145:$N$145=$D377)*($C$147:$C$152=$B377))
)
)</f>
        <v>0</v>
      </c>
      <c r="P377" s="99" cm="1">
        <f t="array" ref="P377">$A377 * $E$108 * (
(
SUMIFS(P$318:P$328,$C$318:$C$328,$C377,$D$318:$D$328,$D377)*
SUMIFS(P$332:P$342,$C$332:$C$342,$C377,$D$332:$D$342,$D377)*
SUMPRODUCT($D$147:$N$152*($D$146:$N$146=$E$346)*($D$145:$N$145=$D377)*($C$147:$C$152=$B377))
) -
(
SUMIFS(P$318:P$328,$C$318:$C$328,$C377,$D$318:$D$328,$D377)*
SUMIFS(P$332:P$342,$C$332:$C$342,$C377,$D$332:$D$342,$D377)*
SUMPRODUCT($D$147:$N$152*($D$146:$N$146=$E$345)*($D$145:$N$145=$D377)*($C$147:$C$152=$B377))
)
)</f>
        <v>0</v>
      </c>
      <c r="Q377" s="99" cm="1">
        <f t="array" ref="Q377">$A377 * $E$108 * (
(
SUMIFS(Q$318:Q$328,$C$318:$C$328,$C377,$D$318:$D$328,$D377)*
SUMIFS(Q$332:Q$342,$C$332:$C$342,$C377,$D$332:$D$342,$D377)*
SUMPRODUCT($D$147:$N$152*($D$146:$N$146=$E$346)*($D$145:$N$145=$D377)*($C$147:$C$152=$B377))
) -
(
SUMIFS(Q$318:Q$328,$C$318:$C$328,$C377,$D$318:$D$328,$D377)*
SUMIFS(Q$332:Q$342,$C$332:$C$342,$C377,$D$332:$D$342,$D377)*
SUMPRODUCT($D$147:$N$152*($D$146:$N$146=$E$345)*($D$145:$N$145=$D377)*($C$147:$C$152=$B377))
)
)</f>
        <v>0</v>
      </c>
      <c r="R377" s="99" cm="1">
        <f t="array" ref="R377">$A377 * $E$108 * (
(
SUMIFS(R$318:R$328,$C$318:$C$328,$C377,$D$318:$D$328,$D377)*
SUMIFS(R$332:R$342,$C$332:$C$342,$C377,$D$332:$D$342,$D377)*
SUMPRODUCT($D$147:$N$152*($D$146:$N$146=$E$346)*($D$145:$N$145=$D377)*($C$147:$C$152=$B377))
) -
(
SUMIFS(R$318:R$328,$C$318:$C$328,$C377,$D$318:$D$328,$D377)*
SUMIFS(R$332:R$342,$C$332:$C$342,$C377,$D$332:$D$342,$D377)*
SUMPRODUCT($D$147:$N$152*($D$146:$N$146=$E$345)*($D$145:$N$145=$D377)*($C$147:$C$152=$B377))
)
)</f>
        <v>0</v>
      </c>
      <c r="S377" s="99" cm="1">
        <f t="array" ref="S377">$A377 * $E$108 * (
(
SUMIFS(S$318:S$328,$C$318:$C$328,$C377,$D$318:$D$328,$D377)*
SUMIFS(S$332:S$342,$C$332:$C$342,$C377,$D$332:$D$342,$D377)*
SUMPRODUCT($D$147:$N$152*($D$146:$N$146=$E$346)*($D$145:$N$145=$D377)*($C$147:$C$152=$B377))
) -
(
SUMIFS(S$318:S$328,$C$318:$C$328,$C377,$D$318:$D$328,$D377)*
SUMIFS(S$332:S$342,$C$332:$C$342,$C377,$D$332:$D$342,$D377)*
SUMPRODUCT($D$147:$N$152*($D$146:$N$146=$E$345)*($D$145:$N$145=$D377)*($C$147:$C$152=$B377))
)
)</f>
        <v>0</v>
      </c>
      <c r="T377" s="99" cm="1">
        <f t="array" ref="T377">$A377 * $E$108 * (
(
SUMIFS(T$318:T$328,$C$318:$C$328,$C377,$D$318:$D$328,$D377)*
SUMIFS(T$332:T$342,$C$332:$C$342,$C377,$D$332:$D$342,$D377)*
SUMPRODUCT($D$147:$N$152*($D$146:$N$146=$E$346)*($D$145:$N$145=$D377)*($C$147:$C$152=$B377))
) -
(
SUMIFS(T$318:T$328,$C$318:$C$328,$C377,$D$318:$D$328,$D377)*
SUMIFS(T$332:T$342,$C$332:$C$342,$C377,$D$332:$D$342,$D377)*
SUMPRODUCT($D$147:$N$152*($D$146:$N$146=$E$345)*($D$145:$N$145=$D377)*($C$147:$C$152=$B377))
)
)</f>
        <v>0</v>
      </c>
      <c r="U377" s="99" cm="1">
        <f t="array" ref="U377">$A377 * $E$108 * (
(
SUMIFS(U$318:U$328,$C$318:$C$328,$C377,$D$318:$D$328,$D377)*
SUMIFS(U$332:U$342,$C$332:$C$342,$C377,$D$332:$D$342,$D377)*
SUMPRODUCT($D$147:$N$152*($D$146:$N$146=$E$346)*($D$145:$N$145=$D377)*($C$147:$C$152=$B377))
) -
(
SUMIFS(U$318:U$328,$C$318:$C$328,$C377,$D$318:$D$328,$D377)*
SUMIFS(U$332:U$342,$C$332:$C$342,$C377,$D$332:$D$342,$D377)*
SUMPRODUCT($D$147:$N$152*($D$146:$N$146=$E$345)*($D$145:$N$145=$D377)*($C$147:$C$152=$B377))
)
)</f>
        <v>0</v>
      </c>
      <c r="V377" s="99" cm="1">
        <f t="array" ref="V377">$A377 * $E$108 * (
(
SUMIFS(V$318:V$328,$C$318:$C$328,$C377,$D$318:$D$328,$D377)*
SUMIFS(V$332:V$342,$C$332:$C$342,$C377,$D$332:$D$342,$D377)*
SUMPRODUCT($D$147:$N$152*($D$146:$N$146=$E$346)*($D$145:$N$145=$D377)*($C$147:$C$152=$B377))
) -
(
SUMIFS(V$318:V$328,$C$318:$C$328,$C377,$D$318:$D$328,$D377)*
SUMIFS(V$332:V$342,$C$332:$C$342,$C377,$D$332:$D$342,$D377)*
SUMPRODUCT($D$147:$N$152*($D$146:$N$146=$E$345)*($D$145:$N$145=$D377)*($C$147:$C$152=$B377))
)
)</f>
        <v>0</v>
      </c>
      <c r="W377" s="99" cm="1">
        <f t="array" ref="W377">$A377 * $E$108 * (
(
SUMIFS(W$318:W$328,$C$318:$C$328,$C377,$D$318:$D$328,$D377)*
SUMIFS(W$332:W$342,$C$332:$C$342,$C377,$D$332:$D$342,$D377)*
SUMPRODUCT($D$147:$N$152*($D$146:$N$146=$E$346)*($D$145:$N$145=$D377)*($C$147:$C$152=$B377))
) -
(
SUMIFS(W$318:W$328,$C$318:$C$328,$C377,$D$318:$D$328,$D377)*
SUMIFS(W$332:W$342,$C$332:$C$342,$C377,$D$332:$D$342,$D377)*
SUMPRODUCT($D$147:$N$152*($D$146:$N$146=$E$345)*($D$145:$N$145=$D377)*($C$147:$C$152=$B377))
)
)</f>
        <v>0</v>
      </c>
      <c r="X377" s="99" cm="1">
        <f t="array" ref="X377">$A377 * $E$108 * (
(
SUMIFS(X$318:X$328,$C$318:$C$328,$C377,$D$318:$D$328,$D377)*
SUMIFS(X$332:X$342,$C$332:$C$342,$C377,$D$332:$D$342,$D377)*
SUMPRODUCT($D$147:$N$152*($D$146:$N$146=$E$346)*($D$145:$N$145=$D377)*($C$147:$C$152=$B377))
) -
(
SUMIFS(X$318:X$328,$C$318:$C$328,$C377,$D$318:$D$328,$D377)*
SUMIFS(X$332:X$342,$C$332:$C$342,$C377,$D$332:$D$342,$D377)*
SUMPRODUCT($D$147:$N$152*($D$146:$N$146=$E$345)*($D$145:$N$145=$D377)*($C$147:$C$152=$B377))
)
)</f>
        <v>0</v>
      </c>
      <c r="Y377" s="99" cm="1">
        <f t="array" ref="Y377">$A377 * $E$108 * (
(
SUMIFS(Y$318:Y$328,$C$318:$C$328,$C377,$D$318:$D$328,$D377)*
SUMIFS(Y$332:Y$342,$C$332:$C$342,$C377,$D$332:$D$342,$D377)*
SUMPRODUCT($D$147:$N$152*($D$146:$N$146=$E$346)*($D$145:$N$145=$D377)*($C$147:$C$152=$B377))
) -
(
SUMIFS(Y$318:Y$328,$C$318:$C$328,$C377,$D$318:$D$328,$D377)*
SUMIFS(Y$332:Y$342,$C$332:$C$342,$C377,$D$332:$D$342,$D377)*
SUMPRODUCT($D$147:$N$152*($D$146:$N$146=$E$345)*($D$145:$N$145=$D377)*($C$147:$C$152=$B377))
)
)</f>
        <v>0</v>
      </c>
      <c r="Z377" s="99" cm="1">
        <f t="array" ref="Z377">$A377 * $E$108 * (
(
SUMIFS(Z$318:Z$328,$C$318:$C$328,$C377,$D$318:$D$328,$D377)*
SUMIFS(Z$332:Z$342,$C$332:$C$342,$C377,$D$332:$D$342,$D377)*
SUMPRODUCT($D$147:$N$152*($D$146:$N$146=$E$346)*($D$145:$N$145=$D377)*($C$147:$C$152=$B377))
) -
(
SUMIFS(Z$318:Z$328,$C$318:$C$328,$C377,$D$318:$D$328,$D377)*
SUMIFS(Z$332:Z$342,$C$332:$C$342,$C377,$D$332:$D$342,$D377)*
SUMPRODUCT($D$147:$N$152*($D$146:$N$146=$E$345)*($D$145:$N$145=$D377)*($C$147:$C$152=$B377))
)
)</f>
        <v>0</v>
      </c>
      <c r="AA377" s="99" cm="1">
        <f t="array" ref="AA377">$A377 * $E$108 * (
(
SUMIFS(AA$318:AA$328,$C$318:$C$328,$C377,$D$318:$D$328,$D377)*
SUMIFS(AA$332:AA$342,$C$332:$C$342,$C377,$D$332:$D$342,$D377)*
SUMPRODUCT($D$147:$N$152*($D$146:$N$146=$E$346)*($D$145:$N$145=$D377)*($C$147:$C$152=$B377))
) -
(
SUMIFS(AA$318:AA$328,$C$318:$C$328,$C377,$D$318:$D$328,$D377)*
SUMIFS(AA$332:AA$342,$C$332:$C$342,$C377,$D$332:$D$342,$D377)*
SUMPRODUCT($D$147:$N$152*($D$146:$N$146=$E$345)*($D$145:$N$145=$D377)*($C$147:$C$152=$B377))
)
)</f>
        <v>0</v>
      </c>
      <c r="AB377" s="99" cm="1">
        <f t="array" ref="AB377">$A377 * $E$108 * (
(
SUMIFS(AB$318:AB$328,$C$318:$C$328,$C377,$D$318:$D$328,$D377)*
SUMIFS(AB$332:AB$342,$C$332:$C$342,$C377,$D$332:$D$342,$D377)*
SUMPRODUCT($D$147:$N$152*($D$146:$N$146=$E$346)*($D$145:$N$145=$D377)*($C$147:$C$152=$B377))
) -
(
SUMIFS(AB$318:AB$328,$C$318:$C$328,$C377,$D$318:$D$328,$D377)*
SUMIFS(AB$332:AB$342,$C$332:$C$342,$C377,$D$332:$D$342,$D377)*
SUMPRODUCT($D$147:$N$152*($D$146:$N$146=$E$345)*($D$145:$N$145=$D377)*($C$147:$C$152=$B377))
)
)</f>
        <v>0</v>
      </c>
      <c r="AC377" s="99" cm="1">
        <f t="array" ref="AC377">$A377 * $E$108 * (
(
SUMIFS(AC$318:AC$328,$C$318:$C$328,$C377,$D$318:$D$328,$D377)*
SUMIFS(AC$332:AC$342,$C$332:$C$342,$C377,$D$332:$D$342,$D377)*
SUMPRODUCT($D$147:$N$152*($D$146:$N$146=$E$346)*($D$145:$N$145=$D377)*($C$147:$C$152=$B377))
) -
(
SUMIFS(AC$318:AC$328,$C$318:$C$328,$C377,$D$318:$D$328,$D377)*
SUMIFS(AC$332:AC$342,$C$332:$C$342,$C377,$D$332:$D$342,$D377)*
SUMPRODUCT($D$147:$N$152*($D$146:$N$146=$E$345)*($D$145:$N$145=$D377)*($C$147:$C$152=$B377))
)
)</f>
        <v>0</v>
      </c>
      <c r="AD377" s="99" cm="1">
        <f t="array" ref="AD377">$A377 * $E$108 * (
(
SUMIFS(AD$318:AD$328,$C$318:$C$328,$C377,$D$318:$D$328,$D377)*
SUMIFS(AD$332:AD$342,$C$332:$C$342,$C377,$D$332:$D$342,$D377)*
SUMPRODUCT($D$147:$N$152*($D$146:$N$146=$E$346)*($D$145:$N$145=$D377)*($C$147:$C$152=$B377))
) -
(
SUMIFS(AD$318:AD$328,$C$318:$C$328,$C377,$D$318:$D$328,$D377)*
SUMIFS(AD$332:AD$342,$C$332:$C$342,$C377,$D$332:$D$342,$D377)*
SUMPRODUCT($D$147:$N$152*($D$146:$N$146=$E$345)*($D$145:$N$145=$D377)*($C$147:$C$152=$B377))
)
)</f>
        <v>0</v>
      </c>
    </row>
    <row r="378" spans="1:30" x14ac:dyDescent="0.2">
      <c r="A378" s="15">
        <f>1</f>
        <v>1</v>
      </c>
      <c r="B378" s="6" t="s">
        <v>47</v>
      </c>
      <c r="C378" s="6" t="s">
        <v>35</v>
      </c>
      <c r="D378" s="6" t="s">
        <v>125</v>
      </c>
      <c r="E378" s="99" cm="1">
        <f t="array" ref="E378">$A378 * $E$108 * (
(
SUMIFS(E$318:E$328,$C$318:$C$328,$C378,$D$318:$D$328,$D378)*
SUMIFS(E$332:E$342,$C$332:$C$342,$C378,$D$332:$D$342,$D378)*
SUMPRODUCT($D$147:$N$152*($D$146:$N$146=$E$346)*($D$145:$N$145=$D378)*($C$147:$C$152=$B378))
) -
(
SUMIFS(E$318:E$328,$C$318:$C$328,$C378,$D$318:$D$328,$D378)*
SUMIFS(E$332:E$342,$C$332:$C$342,$C378,$D$332:$D$342,$D378)*
SUMPRODUCT($D$147:$N$152*($D$146:$N$146=$E$345)*($D$145:$N$145=$D378)*($C$147:$C$152=$B378))
)
)</f>
        <v>0</v>
      </c>
      <c r="F378" s="99" cm="1">
        <f t="array" ref="F378">$A378 * $E$108 * (
(
SUMIFS(F$318:F$328,$C$318:$C$328,$C378,$D$318:$D$328,$D378)*
SUMIFS(F$332:F$342,$C$332:$C$342,$C378,$D$332:$D$342,$D378)*
SUMPRODUCT($D$147:$N$152*($D$146:$N$146=$E$346)*($D$145:$N$145=$D378)*($C$147:$C$152=$B378))
) -
(
SUMIFS(F$318:F$328,$C$318:$C$328,$C378,$D$318:$D$328,$D378)*
SUMIFS(F$332:F$342,$C$332:$C$342,$C378,$D$332:$D$342,$D378)*
SUMPRODUCT($D$147:$N$152*($D$146:$N$146=$E$345)*($D$145:$N$145=$D378)*($C$147:$C$152=$B378))
)
)</f>
        <v>0</v>
      </c>
      <c r="G378" s="99" cm="1">
        <f t="array" ref="G378">$A378 * $E$108 * (
(
SUMIFS(G$318:G$328,$C$318:$C$328,$C378,$D$318:$D$328,$D378)*
SUMIFS(G$332:G$342,$C$332:$C$342,$C378,$D$332:$D$342,$D378)*
SUMPRODUCT($D$147:$N$152*($D$146:$N$146=$E$346)*($D$145:$N$145=$D378)*($C$147:$C$152=$B378))
) -
(
SUMIFS(G$318:G$328,$C$318:$C$328,$C378,$D$318:$D$328,$D378)*
SUMIFS(G$332:G$342,$C$332:$C$342,$C378,$D$332:$D$342,$D378)*
SUMPRODUCT($D$147:$N$152*($D$146:$N$146=$E$345)*($D$145:$N$145=$D378)*($C$147:$C$152=$B378))
)
)</f>
        <v>0</v>
      </c>
      <c r="H378" s="99" cm="1">
        <f t="array" ref="H378">$A378 * $E$108 * (
(
SUMIFS(H$318:H$328,$C$318:$C$328,$C378,$D$318:$D$328,$D378)*
SUMIFS(H$332:H$342,$C$332:$C$342,$C378,$D$332:$D$342,$D378)*
SUMPRODUCT($D$147:$N$152*($D$146:$N$146=$E$346)*($D$145:$N$145=$D378)*($C$147:$C$152=$B378))
) -
(
SUMIFS(H$318:H$328,$C$318:$C$328,$C378,$D$318:$D$328,$D378)*
SUMIFS(H$332:H$342,$C$332:$C$342,$C378,$D$332:$D$342,$D378)*
SUMPRODUCT($D$147:$N$152*($D$146:$N$146=$E$345)*($D$145:$N$145=$D378)*($C$147:$C$152=$B378))
)
)</f>
        <v>0</v>
      </c>
      <c r="I378" s="99" cm="1">
        <f t="array" ref="I378">$A378 * $E$108 * (
(
SUMIFS(I$318:I$328,$C$318:$C$328,$C378,$D$318:$D$328,$D378)*
SUMIFS(I$332:I$342,$C$332:$C$342,$C378,$D$332:$D$342,$D378)*
SUMPRODUCT($D$147:$N$152*($D$146:$N$146=$E$346)*($D$145:$N$145=$D378)*($C$147:$C$152=$B378))
) -
(
SUMIFS(I$318:I$328,$C$318:$C$328,$C378,$D$318:$D$328,$D378)*
SUMIFS(I$332:I$342,$C$332:$C$342,$C378,$D$332:$D$342,$D378)*
SUMPRODUCT($D$147:$N$152*($D$146:$N$146=$E$345)*($D$145:$N$145=$D378)*($C$147:$C$152=$B378))
)
)</f>
        <v>0</v>
      </c>
      <c r="J378" s="99" cm="1">
        <f t="array" ref="J378">$A378 * $E$108 * (
(
SUMIFS(J$318:J$328,$C$318:$C$328,$C378,$D$318:$D$328,$D378)*
SUMIFS(J$332:J$342,$C$332:$C$342,$C378,$D$332:$D$342,$D378)*
SUMPRODUCT($D$147:$N$152*($D$146:$N$146=$E$346)*($D$145:$N$145=$D378)*($C$147:$C$152=$B378))
) -
(
SUMIFS(J$318:J$328,$C$318:$C$328,$C378,$D$318:$D$328,$D378)*
SUMIFS(J$332:J$342,$C$332:$C$342,$C378,$D$332:$D$342,$D378)*
SUMPRODUCT($D$147:$N$152*($D$146:$N$146=$E$345)*($D$145:$N$145=$D378)*($C$147:$C$152=$B378))
)
)</f>
        <v>0</v>
      </c>
      <c r="K378" s="99" cm="1">
        <f t="array" ref="K378">$A378 * $E$108 * (
(
SUMIFS(K$318:K$328,$C$318:$C$328,$C378,$D$318:$D$328,$D378)*
SUMIFS(K$332:K$342,$C$332:$C$342,$C378,$D$332:$D$342,$D378)*
SUMPRODUCT($D$147:$N$152*($D$146:$N$146=$E$346)*($D$145:$N$145=$D378)*($C$147:$C$152=$B378))
) -
(
SUMIFS(K$318:K$328,$C$318:$C$328,$C378,$D$318:$D$328,$D378)*
SUMIFS(K$332:K$342,$C$332:$C$342,$C378,$D$332:$D$342,$D378)*
SUMPRODUCT($D$147:$N$152*($D$146:$N$146=$E$345)*($D$145:$N$145=$D378)*($C$147:$C$152=$B378))
)
)</f>
        <v>0</v>
      </c>
      <c r="L378" s="99" cm="1">
        <f t="array" ref="L378">$A378 * $E$108 * (
(
SUMIFS(L$318:L$328,$C$318:$C$328,$C378,$D$318:$D$328,$D378)*
SUMIFS(L$332:L$342,$C$332:$C$342,$C378,$D$332:$D$342,$D378)*
SUMPRODUCT($D$147:$N$152*($D$146:$N$146=$E$346)*($D$145:$N$145=$D378)*($C$147:$C$152=$B378))
) -
(
SUMIFS(L$318:L$328,$C$318:$C$328,$C378,$D$318:$D$328,$D378)*
SUMIFS(L$332:L$342,$C$332:$C$342,$C378,$D$332:$D$342,$D378)*
SUMPRODUCT($D$147:$N$152*($D$146:$N$146=$E$345)*($D$145:$N$145=$D378)*($C$147:$C$152=$B378))
)
)</f>
        <v>0</v>
      </c>
      <c r="M378" s="99" cm="1">
        <f t="array" ref="M378">$A378 * $E$108 * (
(
SUMIFS(M$318:M$328,$C$318:$C$328,$C378,$D$318:$D$328,$D378)*
SUMIFS(M$332:M$342,$C$332:$C$342,$C378,$D$332:$D$342,$D378)*
SUMPRODUCT($D$147:$N$152*($D$146:$N$146=$E$346)*($D$145:$N$145=$D378)*($C$147:$C$152=$B378))
) -
(
SUMIFS(M$318:M$328,$C$318:$C$328,$C378,$D$318:$D$328,$D378)*
SUMIFS(M$332:M$342,$C$332:$C$342,$C378,$D$332:$D$342,$D378)*
SUMPRODUCT($D$147:$N$152*($D$146:$N$146=$E$345)*($D$145:$N$145=$D378)*($C$147:$C$152=$B378))
)
)</f>
        <v>0</v>
      </c>
      <c r="N378" s="99" cm="1">
        <f t="array" ref="N378">$A378 * $E$108 * (
(
SUMIFS(N$318:N$328,$C$318:$C$328,$C378,$D$318:$D$328,$D378)*
SUMIFS(N$332:N$342,$C$332:$C$342,$C378,$D$332:$D$342,$D378)*
SUMPRODUCT($D$147:$N$152*($D$146:$N$146=$E$346)*($D$145:$N$145=$D378)*($C$147:$C$152=$B378))
) -
(
SUMIFS(N$318:N$328,$C$318:$C$328,$C378,$D$318:$D$328,$D378)*
SUMIFS(N$332:N$342,$C$332:$C$342,$C378,$D$332:$D$342,$D378)*
SUMPRODUCT($D$147:$N$152*($D$146:$N$146=$E$345)*($D$145:$N$145=$D378)*($C$147:$C$152=$B378))
)
)</f>
        <v>0</v>
      </c>
      <c r="O378" s="99" cm="1">
        <f t="array" ref="O378">$A378 * $E$108 * (
(
SUMIFS(O$318:O$328,$C$318:$C$328,$C378,$D$318:$D$328,$D378)*
SUMIFS(O$332:O$342,$C$332:$C$342,$C378,$D$332:$D$342,$D378)*
SUMPRODUCT($D$147:$N$152*($D$146:$N$146=$E$346)*($D$145:$N$145=$D378)*($C$147:$C$152=$B378))
) -
(
SUMIFS(O$318:O$328,$C$318:$C$328,$C378,$D$318:$D$328,$D378)*
SUMIFS(O$332:O$342,$C$332:$C$342,$C378,$D$332:$D$342,$D378)*
SUMPRODUCT($D$147:$N$152*($D$146:$N$146=$E$345)*($D$145:$N$145=$D378)*($C$147:$C$152=$B378))
)
)</f>
        <v>0</v>
      </c>
      <c r="P378" s="99" cm="1">
        <f t="array" ref="P378">$A378 * $E$108 * (
(
SUMIFS(P$318:P$328,$C$318:$C$328,$C378,$D$318:$D$328,$D378)*
SUMIFS(P$332:P$342,$C$332:$C$342,$C378,$D$332:$D$342,$D378)*
SUMPRODUCT($D$147:$N$152*($D$146:$N$146=$E$346)*($D$145:$N$145=$D378)*($C$147:$C$152=$B378))
) -
(
SUMIFS(P$318:P$328,$C$318:$C$328,$C378,$D$318:$D$328,$D378)*
SUMIFS(P$332:P$342,$C$332:$C$342,$C378,$D$332:$D$342,$D378)*
SUMPRODUCT($D$147:$N$152*($D$146:$N$146=$E$345)*($D$145:$N$145=$D378)*($C$147:$C$152=$B378))
)
)</f>
        <v>0</v>
      </c>
      <c r="Q378" s="99" cm="1">
        <f t="array" ref="Q378">$A378 * $E$108 * (
(
SUMIFS(Q$318:Q$328,$C$318:$C$328,$C378,$D$318:$D$328,$D378)*
SUMIFS(Q$332:Q$342,$C$332:$C$342,$C378,$D$332:$D$342,$D378)*
SUMPRODUCT($D$147:$N$152*($D$146:$N$146=$E$346)*($D$145:$N$145=$D378)*($C$147:$C$152=$B378))
) -
(
SUMIFS(Q$318:Q$328,$C$318:$C$328,$C378,$D$318:$D$328,$D378)*
SUMIFS(Q$332:Q$342,$C$332:$C$342,$C378,$D$332:$D$342,$D378)*
SUMPRODUCT($D$147:$N$152*($D$146:$N$146=$E$345)*($D$145:$N$145=$D378)*($C$147:$C$152=$B378))
)
)</f>
        <v>0</v>
      </c>
      <c r="R378" s="99" cm="1">
        <f t="array" ref="R378">$A378 * $E$108 * (
(
SUMIFS(R$318:R$328,$C$318:$C$328,$C378,$D$318:$D$328,$D378)*
SUMIFS(R$332:R$342,$C$332:$C$342,$C378,$D$332:$D$342,$D378)*
SUMPRODUCT($D$147:$N$152*($D$146:$N$146=$E$346)*($D$145:$N$145=$D378)*($C$147:$C$152=$B378))
) -
(
SUMIFS(R$318:R$328,$C$318:$C$328,$C378,$D$318:$D$328,$D378)*
SUMIFS(R$332:R$342,$C$332:$C$342,$C378,$D$332:$D$342,$D378)*
SUMPRODUCT($D$147:$N$152*($D$146:$N$146=$E$345)*($D$145:$N$145=$D378)*($C$147:$C$152=$B378))
)
)</f>
        <v>0</v>
      </c>
      <c r="S378" s="99" cm="1">
        <f t="array" ref="S378">$A378 * $E$108 * (
(
SUMIFS(S$318:S$328,$C$318:$C$328,$C378,$D$318:$D$328,$D378)*
SUMIFS(S$332:S$342,$C$332:$C$342,$C378,$D$332:$D$342,$D378)*
SUMPRODUCT($D$147:$N$152*($D$146:$N$146=$E$346)*($D$145:$N$145=$D378)*($C$147:$C$152=$B378))
) -
(
SUMIFS(S$318:S$328,$C$318:$C$328,$C378,$D$318:$D$328,$D378)*
SUMIFS(S$332:S$342,$C$332:$C$342,$C378,$D$332:$D$342,$D378)*
SUMPRODUCT($D$147:$N$152*($D$146:$N$146=$E$345)*($D$145:$N$145=$D378)*($C$147:$C$152=$B378))
)
)</f>
        <v>0</v>
      </c>
      <c r="T378" s="99" cm="1">
        <f t="array" ref="T378">$A378 * $E$108 * (
(
SUMIFS(T$318:T$328,$C$318:$C$328,$C378,$D$318:$D$328,$D378)*
SUMIFS(T$332:T$342,$C$332:$C$342,$C378,$D$332:$D$342,$D378)*
SUMPRODUCT($D$147:$N$152*($D$146:$N$146=$E$346)*($D$145:$N$145=$D378)*($C$147:$C$152=$B378))
) -
(
SUMIFS(T$318:T$328,$C$318:$C$328,$C378,$D$318:$D$328,$D378)*
SUMIFS(T$332:T$342,$C$332:$C$342,$C378,$D$332:$D$342,$D378)*
SUMPRODUCT($D$147:$N$152*($D$146:$N$146=$E$345)*($D$145:$N$145=$D378)*($C$147:$C$152=$B378))
)
)</f>
        <v>0</v>
      </c>
      <c r="U378" s="99" cm="1">
        <f t="array" ref="U378">$A378 * $E$108 * (
(
SUMIFS(U$318:U$328,$C$318:$C$328,$C378,$D$318:$D$328,$D378)*
SUMIFS(U$332:U$342,$C$332:$C$342,$C378,$D$332:$D$342,$D378)*
SUMPRODUCT($D$147:$N$152*($D$146:$N$146=$E$346)*($D$145:$N$145=$D378)*($C$147:$C$152=$B378))
) -
(
SUMIFS(U$318:U$328,$C$318:$C$328,$C378,$D$318:$D$328,$D378)*
SUMIFS(U$332:U$342,$C$332:$C$342,$C378,$D$332:$D$342,$D378)*
SUMPRODUCT($D$147:$N$152*($D$146:$N$146=$E$345)*($D$145:$N$145=$D378)*($C$147:$C$152=$B378))
)
)</f>
        <v>0</v>
      </c>
      <c r="V378" s="99" cm="1">
        <f t="array" ref="V378">$A378 * $E$108 * (
(
SUMIFS(V$318:V$328,$C$318:$C$328,$C378,$D$318:$D$328,$D378)*
SUMIFS(V$332:V$342,$C$332:$C$342,$C378,$D$332:$D$342,$D378)*
SUMPRODUCT($D$147:$N$152*($D$146:$N$146=$E$346)*($D$145:$N$145=$D378)*($C$147:$C$152=$B378))
) -
(
SUMIFS(V$318:V$328,$C$318:$C$328,$C378,$D$318:$D$328,$D378)*
SUMIFS(V$332:V$342,$C$332:$C$342,$C378,$D$332:$D$342,$D378)*
SUMPRODUCT($D$147:$N$152*($D$146:$N$146=$E$345)*($D$145:$N$145=$D378)*($C$147:$C$152=$B378))
)
)</f>
        <v>0</v>
      </c>
      <c r="W378" s="99" cm="1">
        <f t="array" ref="W378">$A378 * $E$108 * (
(
SUMIFS(W$318:W$328,$C$318:$C$328,$C378,$D$318:$D$328,$D378)*
SUMIFS(W$332:W$342,$C$332:$C$342,$C378,$D$332:$D$342,$D378)*
SUMPRODUCT($D$147:$N$152*($D$146:$N$146=$E$346)*($D$145:$N$145=$D378)*($C$147:$C$152=$B378))
) -
(
SUMIFS(W$318:W$328,$C$318:$C$328,$C378,$D$318:$D$328,$D378)*
SUMIFS(W$332:W$342,$C$332:$C$342,$C378,$D$332:$D$342,$D378)*
SUMPRODUCT($D$147:$N$152*($D$146:$N$146=$E$345)*($D$145:$N$145=$D378)*($C$147:$C$152=$B378))
)
)</f>
        <v>0</v>
      </c>
      <c r="X378" s="99" cm="1">
        <f t="array" ref="X378">$A378 * $E$108 * (
(
SUMIFS(X$318:X$328,$C$318:$C$328,$C378,$D$318:$D$328,$D378)*
SUMIFS(X$332:X$342,$C$332:$C$342,$C378,$D$332:$D$342,$D378)*
SUMPRODUCT($D$147:$N$152*($D$146:$N$146=$E$346)*($D$145:$N$145=$D378)*($C$147:$C$152=$B378))
) -
(
SUMIFS(X$318:X$328,$C$318:$C$328,$C378,$D$318:$D$328,$D378)*
SUMIFS(X$332:X$342,$C$332:$C$342,$C378,$D$332:$D$342,$D378)*
SUMPRODUCT($D$147:$N$152*($D$146:$N$146=$E$345)*($D$145:$N$145=$D378)*($C$147:$C$152=$B378))
)
)</f>
        <v>0</v>
      </c>
      <c r="Y378" s="99" cm="1">
        <f t="array" ref="Y378">$A378 * $E$108 * (
(
SUMIFS(Y$318:Y$328,$C$318:$C$328,$C378,$D$318:$D$328,$D378)*
SUMIFS(Y$332:Y$342,$C$332:$C$342,$C378,$D$332:$D$342,$D378)*
SUMPRODUCT($D$147:$N$152*($D$146:$N$146=$E$346)*($D$145:$N$145=$D378)*($C$147:$C$152=$B378))
) -
(
SUMIFS(Y$318:Y$328,$C$318:$C$328,$C378,$D$318:$D$328,$D378)*
SUMIFS(Y$332:Y$342,$C$332:$C$342,$C378,$D$332:$D$342,$D378)*
SUMPRODUCT($D$147:$N$152*($D$146:$N$146=$E$345)*($D$145:$N$145=$D378)*($C$147:$C$152=$B378))
)
)</f>
        <v>0</v>
      </c>
      <c r="Z378" s="99" cm="1">
        <f t="array" ref="Z378">$A378 * $E$108 * (
(
SUMIFS(Z$318:Z$328,$C$318:$C$328,$C378,$D$318:$D$328,$D378)*
SUMIFS(Z$332:Z$342,$C$332:$C$342,$C378,$D$332:$D$342,$D378)*
SUMPRODUCT($D$147:$N$152*($D$146:$N$146=$E$346)*($D$145:$N$145=$D378)*($C$147:$C$152=$B378))
) -
(
SUMIFS(Z$318:Z$328,$C$318:$C$328,$C378,$D$318:$D$328,$D378)*
SUMIFS(Z$332:Z$342,$C$332:$C$342,$C378,$D$332:$D$342,$D378)*
SUMPRODUCT($D$147:$N$152*($D$146:$N$146=$E$345)*($D$145:$N$145=$D378)*($C$147:$C$152=$B378))
)
)</f>
        <v>0</v>
      </c>
      <c r="AA378" s="99" cm="1">
        <f t="array" ref="AA378">$A378 * $E$108 * (
(
SUMIFS(AA$318:AA$328,$C$318:$C$328,$C378,$D$318:$D$328,$D378)*
SUMIFS(AA$332:AA$342,$C$332:$C$342,$C378,$D$332:$D$342,$D378)*
SUMPRODUCT($D$147:$N$152*($D$146:$N$146=$E$346)*($D$145:$N$145=$D378)*($C$147:$C$152=$B378))
) -
(
SUMIFS(AA$318:AA$328,$C$318:$C$328,$C378,$D$318:$D$328,$D378)*
SUMIFS(AA$332:AA$342,$C$332:$C$342,$C378,$D$332:$D$342,$D378)*
SUMPRODUCT($D$147:$N$152*($D$146:$N$146=$E$345)*($D$145:$N$145=$D378)*($C$147:$C$152=$B378))
)
)</f>
        <v>0</v>
      </c>
      <c r="AB378" s="99" cm="1">
        <f t="array" ref="AB378">$A378 * $E$108 * (
(
SUMIFS(AB$318:AB$328,$C$318:$C$328,$C378,$D$318:$D$328,$D378)*
SUMIFS(AB$332:AB$342,$C$332:$C$342,$C378,$D$332:$D$342,$D378)*
SUMPRODUCT($D$147:$N$152*($D$146:$N$146=$E$346)*($D$145:$N$145=$D378)*($C$147:$C$152=$B378))
) -
(
SUMIFS(AB$318:AB$328,$C$318:$C$328,$C378,$D$318:$D$328,$D378)*
SUMIFS(AB$332:AB$342,$C$332:$C$342,$C378,$D$332:$D$342,$D378)*
SUMPRODUCT($D$147:$N$152*($D$146:$N$146=$E$345)*($D$145:$N$145=$D378)*($C$147:$C$152=$B378))
)
)</f>
        <v>0</v>
      </c>
      <c r="AC378" s="99" cm="1">
        <f t="array" ref="AC378">$A378 * $E$108 * (
(
SUMIFS(AC$318:AC$328,$C$318:$C$328,$C378,$D$318:$D$328,$D378)*
SUMIFS(AC$332:AC$342,$C$332:$C$342,$C378,$D$332:$D$342,$D378)*
SUMPRODUCT($D$147:$N$152*($D$146:$N$146=$E$346)*($D$145:$N$145=$D378)*($C$147:$C$152=$B378))
) -
(
SUMIFS(AC$318:AC$328,$C$318:$C$328,$C378,$D$318:$D$328,$D378)*
SUMIFS(AC$332:AC$342,$C$332:$C$342,$C378,$D$332:$D$342,$D378)*
SUMPRODUCT($D$147:$N$152*($D$146:$N$146=$E$345)*($D$145:$N$145=$D378)*($C$147:$C$152=$B378))
)
)</f>
        <v>0</v>
      </c>
      <c r="AD378" s="99" cm="1">
        <f t="array" ref="AD378">$A378 * $E$108 * (
(
SUMIFS(AD$318:AD$328,$C$318:$C$328,$C378,$D$318:$D$328,$D378)*
SUMIFS(AD$332:AD$342,$C$332:$C$342,$C378,$D$332:$D$342,$D378)*
SUMPRODUCT($D$147:$N$152*($D$146:$N$146=$E$346)*($D$145:$N$145=$D378)*($C$147:$C$152=$B378))
) -
(
SUMIFS(AD$318:AD$328,$C$318:$C$328,$C378,$D$318:$D$328,$D378)*
SUMIFS(AD$332:AD$342,$C$332:$C$342,$C378,$D$332:$D$342,$D378)*
SUMPRODUCT($D$147:$N$152*($D$146:$N$146=$E$345)*($D$145:$N$145=$D378)*($C$147:$C$152=$B378))
)
)</f>
        <v>0</v>
      </c>
    </row>
    <row r="379" spans="1:30" x14ac:dyDescent="0.2">
      <c r="A379" s="15">
        <f>1</f>
        <v>1</v>
      </c>
      <c r="B379" s="6" t="s">
        <v>48</v>
      </c>
      <c r="C379" s="6" t="s">
        <v>35</v>
      </c>
      <c r="D379" s="6" t="s">
        <v>125</v>
      </c>
      <c r="E379" s="99" cm="1">
        <f t="array" ref="E379">$A379 * $E$108 * (
(
SUMIFS(E$318:E$328,$C$318:$C$328,$C379,$D$318:$D$328,$D379)*
SUMIFS(E$332:E$342,$C$332:$C$342,$C379,$D$332:$D$342,$D379)*
SUMPRODUCT($D$147:$N$152*($D$146:$N$146=$E$346)*($D$145:$N$145=$D379)*($C$147:$C$152=$B379))
) -
(
SUMIFS(E$318:E$328,$C$318:$C$328,$C379,$D$318:$D$328,$D379)*
SUMIFS(E$332:E$342,$C$332:$C$342,$C379,$D$332:$D$342,$D379)*
SUMPRODUCT($D$147:$N$152*($D$146:$N$146=$E$345)*($D$145:$N$145=$D379)*($C$147:$C$152=$B379))
)
)</f>
        <v>0</v>
      </c>
      <c r="F379" s="99" cm="1">
        <f t="array" ref="F379">$A379 * $E$108 * (
(
SUMIFS(F$318:F$328,$C$318:$C$328,$C379,$D$318:$D$328,$D379)*
SUMIFS(F$332:F$342,$C$332:$C$342,$C379,$D$332:$D$342,$D379)*
SUMPRODUCT($D$147:$N$152*($D$146:$N$146=$E$346)*($D$145:$N$145=$D379)*($C$147:$C$152=$B379))
) -
(
SUMIFS(F$318:F$328,$C$318:$C$328,$C379,$D$318:$D$328,$D379)*
SUMIFS(F$332:F$342,$C$332:$C$342,$C379,$D$332:$D$342,$D379)*
SUMPRODUCT($D$147:$N$152*($D$146:$N$146=$E$345)*($D$145:$N$145=$D379)*($C$147:$C$152=$B379))
)
)</f>
        <v>0</v>
      </c>
      <c r="G379" s="99" cm="1">
        <f t="array" ref="G379">$A379 * $E$108 * (
(
SUMIFS(G$318:G$328,$C$318:$C$328,$C379,$D$318:$D$328,$D379)*
SUMIFS(G$332:G$342,$C$332:$C$342,$C379,$D$332:$D$342,$D379)*
SUMPRODUCT($D$147:$N$152*($D$146:$N$146=$E$346)*($D$145:$N$145=$D379)*($C$147:$C$152=$B379))
) -
(
SUMIFS(G$318:G$328,$C$318:$C$328,$C379,$D$318:$D$328,$D379)*
SUMIFS(G$332:G$342,$C$332:$C$342,$C379,$D$332:$D$342,$D379)*
SUMPRODUCT($D$147:$N$152*($D$146:$N$146=$E$345)*($D$145:$N$145=$D379)*($C$147:$C$152=$B379))
)
)</f>
        <v>0</v>
      </c>
      <c r="H379" s="99" cm="1">
        <f t="array" ref="H379">$A379 * $E$108 * (
(
SUMIFS(H$318:H$328,$C$318:$C$328,$C379,$D$318:$D$328,$D379)*
SUMIFS(H$332:H$342,$C$332:$C$342,$C379,$D$332:$D$342,$D379)*
SUMPRODUCT($D$147:$N$152*($D$146:$N$146=$E$346)*($D$145:$N$145=$D379)*($C$147:$C$152=$B379))
) -
(
SUMIFS(H$318:H$328,$C$318:$C$328,$C379,$D$318:$D$328,$D379)*
SUMIFS(H$332:H$342,$C$332:$C$342,$C379,$D$332:$D$342,$D379)*
SUMPRODUCT($D$147:$N$152*($D$146:$N$146=$E$345)*($D$145:$N$145=$D379)*($C$147:$C$152=$B379))
)
)</f>
        <v>0</v>
      </c>
      <c r="I379" s="99" cm="1">
        <f t="array" ref="I379">$A379 * $E$108 * (
(
SUMIFS(I$318:I$328,$C$318:$C$328,$C379,$D$318:$D$328,$D379)*
SUMIFS(I$332:I$342,$C$332:$C$342,$C379,$D$332:$D$342,$D379)*
SUMPRODUCT($D$147:$N$152*($D$146:$N$146=$E$346)*($D$145:$N$145=$D379)*($C$147:$C$152=$B379))
) -
(
SUMIFS(I$318:I$328,$C$318:$C$328,$C379,$D$318:$D$328,$D379)*
SUMIFS(I$332:I$342,$C$332:$C$342,$C379,$D$332:$D$342,$D379)*
SUMPRODUCT($D$147:$N$152*($D$146:$N$146=$E$345)*($D$145:$N$145=$D379)*($C$147:$C$152=$B379))
)
)</f>
        <v>0</v>
      </c>
      <c r="J379" s="99" cm="1">
        <f t="array" ref="J379">$A379 * $E$108 * (
(
SUMIFS(J$318:J$328,$C$318:$C$328,$C379,$D$318:$D$328,$D379)*
SUMIFS(J$332:J$342,$C$332:$C$342,$C379,$D$332:$D$342,$D379)*
SUMPRODUCT($D$147:$N$152*($D$146:$N$146=$E$346)*($D$145:$N$145=$D379)*($C$147:$C$152=$B379))
) -
(
SUMIFS(J$318:J$328,$C$318:$C$328,$C379,$D$318:$D$328,$D379)*
SUMIFS(J$332:J$342,$C$332:$C$342,$C379,$D$332:$D$342,$D379)*
SUMPRODUCT($D$147:$N$152*($D$146:$N$146=$E$345)*($D$145:$N$145=$D379)*($C$147:$C$152=$B379))
)
)</f>
        <v>0</v>
      </c>
      <c r="K379" s="99" cm="1">
        <f t="array" ref="K379">$A379 * $E$108 * (
(
SUMIFS(K$318:K$328,$C$318:$C$328,$C379,$D$318:$D$328,$D379)*
SUMIFS(K$332:K$342,$C$332:$C$342,$C379,$D$332:$D$342,$D379)*
SUMPRODUCT($D$147:$N$152*($D$146:$N$146=$E$346)*($D$145:$N$145=$D379)*($C$147:$C$152=$B379))
) -
(
SUMIFS(K$318:K$328,$C$318:$C$328,$C379,$D$318:$D$328,$D379)*
SUMIFS(K$332:K$342,$C$332:$C$342,$C379,$D$332:$D$342,$D379)*
SUMPRODUCT($D$147:$N$152*($D$146:$N$146=$E$345)*($D$145:$N$145=$D379)*($C$147:$C$152=$B379))
)
)</f>
        <v>0</v>
      </c>
      <c r="L379" s="99" cm="1">
        <f t="array" ref="L379">$A379 * $E$108 * (
(
SUMIFS(L$318:L$328,$C$318:$C$328,$C379,$D$318:$D$328,$D379)*
SUMIFS(L$332:L$342,$C$332:$C$342,$C379,$D$332:$D$342,$D379)*
SUMPRODUCT($D$147:$N$152*($D$146:$N$146=$E$346)*($D$145:$N$145=$D379)*($C$147:$C$152=$B379))
) -
(
SUMIFS(L$318:L$328,$C$318:$C$328,$C379,$D$318:$D$328,$D379)*
SUMIFS(L$332:L$342,$C$332:$C$342,$C379,$D$332:$D$342,$D379)*
SUMPRODUCT($D$147:$N$152*($D$146:$N$146=$E$345)*($D$145:$N$145=$D379)*($C$147:$C$152=$B379))
)
)</f>
        <v>0</v>
      </c>
      <c r="M379" s="99" cm="1">
        <f t="array" ref="M379">$A379 * $E$108 * (
(
SUMIFS(M$318:M$328,$C$318:$C$328,$C379,$D$318:$D$328,$D379)*
SUMIFS(M$332:M$342,$C$332:$C$342,$C379,$D$332:$D$342,$D379)*
SUMPRODUCT($D$147:$N$152*($D$146:$N$146=$E$346)*($D$145:$N$145=$D379)*($C$147:$C$152=$B379))
) -
(
SUMIFS(M$318:M$328,$C$318:$C$328,$C379,$D$318:$D$328,$D379)*
SUMIFS(M$332:M$342,$C$332:$C$342,$C379,$D$332:$D$342,$D379)*
SUMPRODUCT($D$147:$N$152*($D$146:$N$146=$E$345)*($D$145:$N$145=$D379)*($C$147:$C$152=$B379))
)
)</f>
        <v>0</v>
      </c>
      <c r="N379" s="99" cm="1">
        <f t="array" ref="N379">$A379 * $E$108 * (
(
SUMIFS(N$318:N$328,$C$318:$C$328,$C379,$D$318:$D$328,$D379)*
SUMIFS(N$332:N$342,$C$332:$C$342,$C379,$D$332:$D$342,$D379)*
SUMPRODUCT($D$147:$N$152*($D$146:$N$146=$E$346)*($D$145:$N$145=$D379)*($C$147:$C$152=$B379))
) -
(
SUMIFS(N$318:N$328,$C$318:$C$328,$C379,$D$318:$D$328,$D379)*
SUMIFS(N$332:N$342,$C$332:$C$342,$C379,$D$332:$D$342,$D379)*
SUMPRODUCT($D$147:$N$152*($D$146:$N$146=$E$345)*($D$145:$N$145=$D379)*($C$147:$C$152=$B379))
)
)</f>
        <v>0</v>
      </c>
      <c r="O379" s="99" cm="1">
        <f t="array" ref="O379">$A379 * $E$108 * (
(
SUMIFS(O$318:O$328,$C$318:$C$328,$C379,$D$318:$D$328,$D379)*
SUMIFS(O$332:O$342,$C$332:$C$342,$C379,$D$332:$D$342,$D379)*
SUMPRODUCT($D$147:$N$152*($D$146:$N$146=$E$346)*($D$145:$N$145=$D379)*($C$147:$C$152=$B379))
) -
(
SUMIFS(O$318:O$328,$C$318:$C$328,$C379,$D$318:$D$328,$D379)*
SUMIFS(O$332:O$342,$C$332:$C$342,$C379,$D$332:$D$342,$D379)*
SUMPRODUCT($D$147:$N$152*($D$146:$N$146=$E$345)*($D$145:$N$145=$D379)*($C$147:$C$152=$B379))
)
)</f>
        <v>0</v>
      </c>
      <c r="P379" s="99" cm="1">
        <f t="array" ref="P379">$A379 * $E$108 * (
(
SUMIFS(P$318:P$328,$C$318:$C$328,$C379,$D$318:$D$328,$D379)*
SUMIFS(P$332:P$342,$C$332:$C$342,$C379,$D$332:$D$342,$D379)*
SUMPRODUCT($D$147:$N$152*($D$146:$N$146=$E$346)*($D$145:$N$145=$D379)*($C$147:$C$152=$B379))
) -
(
SUMIFS(P$318:P$328,$C$318:$C$328,$C379,$D$318:$D$328,$D379)*
SUMIFS(P$332:P$342,$C$332:$C$342,$C379,$D$332:$D$342,$D379)*
SUMPRODUCT($D$147:$N$152*($D$146:$N$146=$E$345)*($D$145:$N$145=$D379)*($C$147:$C$152=$B379))
)
)</f>
        <v>0</v>
      </c>
      <c r="Q379" s="99" cm="1">
        <f t="array" ref="Q379">$A379 * $E$108 * (
(
SUMIFS(Q$318:Q$328,$C$318:$C$328,$C379,$D$318:$D$328,$D379)*
SUMIFS(Q$332:Q$342,$C$332:$C$342,$C379,$D$332:$D$342,$D379)*
SUMPRODUCT($D$147:$N$152*($D$146:$N$146=$E$346)*($D$145:$N$145=$D379)*($C$147:$C$152=$B379))
) -
(
SUMIFS(Q$318:Q$328,$C$318:$C$328,$C379,$D$318:$D$328,$D379)*
SUMIFS(Q$332:Q$342,$C$332:$C$342,$C379,$D$332:$D$342,$D379)*
SUMPRODUCT($D$147:$N$152*($D$146:$N$146=$E$345)*($D$145:$N$145=$D379)*($C$147:$C$152=$B379))
)
)</f>
        <v>0</v>
      </c>
      <c r="R379" s="99" cm="1">
        <f t="array" ref="R379">$A379 * $E$108 * (
(
SUMIFS(R$318:R$328,$C$318:$C$328,$C379,$D$318:$D$328,$D379)*
SUMIFS(R$332:R$342,$C$332:$C$342,$C379,$D$332:$D$342,$D379)*
SUMPRODUCT($D$147:$N$152*($D$146:$N$146=$E$346)*($D$145:$N$145=$D379)*($C$147:$C$152=$B379))
) -
(
SUMIFS(R$318:R$328,$C$318:$C$328,$C379,$D$318:$D$328,$D379)*
SUMIFS(R$332:R$342,$C$332:$C$342,$C379,$D$332:$D$342,$D379)*
SUMPRODUCT($D$147:$N$152*($D$146:$N$146=$E$345)*($D$145:$N$145=$D379)*($C$147:$C$152=$B379))
)
)</f>
        <v>0</v>
      </c>
      <c r="S379" s="99" cm="1">
        <f t="array" ref="S379">$A379 * $E$108 * (
(
SUMIFS(S$318:S$328,$C$318:$C$328,$C379,$D$318:$D$328,$D379)*
SUMIFS(S$332:S$342,$C$332:$C$342,$C379,$D$332:$D$342,$D379)*
SUMPRODUCT($D$147:$N$152*($D$146:$N$146=$E$346)*($D$145:$N$145=$D379)*($C$147:$C$152=$B379))
) -
(
SUMIFS(S$318:S$328,$C$318:$C$328,$C379,$D$318:$D$328,$D379)*
SUMIFS(S$332:S$342,$C$332:$C$342,$C379,$D$332:$D$342,$D379)*
SUMPRODUCT($D$147:$N$152*($D$146:$N$146=$E$345)*($D$145:$N$145=$D379)*($C$147:$C$152=$B379))
)
)</f>
        <v>0</v>
      </c>
      <c r="T379" s="99" cm="1">
        <f t="array" ref="T379">$A379 * $E$108 * (
(
SUMIFS(T$318:T$328,$C$318:$C$328,$C379,$D$318:$D$328,$D379)*
SUMIFS(T$332:T$342,$C$332:$C$342,$C379,$D$332:$D$342,$D379)*
SUMPRODUCT($D$147:$N$152*($D$146:$N$146=$E$346)*($D$145:$N$145=$D379)*($C$147:$C$152=$B379))
) -
(
SUMIFS(T$318:T$328,$C$318:$C$328,$C379,$D$318:$D$328,$D379)*
SUMIFS(T$332:T$342,$C$332:$C$342,$C379,$D$332:$D$342,$D379)*
SUMPRODUCT($D$147:$N$152*($D$146:$N$146=$E$345)*($D$145:$N$145=$D379)*($C$147:$C$152=$B379))
)
)</f>
        <v>0</v>
      </c>
      <c r="U379" s="99" cm="1">
        <f t="array" ref="U379">$A379 * $E$108 * (
(
SUMIFS(U$318:U$328,$C$318:$C$328,$C379,$D$318:$D$328,$D379)*
SUMIFS(U$332:U$342,$C$332:$C$342,$C379,$D$332:$D$342,$D379)*
SUMPRODUCT($D$147:$N$152*($D$146:$N$146=$E$346)*($D$145:$N$145=$D379)*($C$147:$C$152=$B379))
) -
(
SUMIFS(U$318:U$328,$C$318:$C$328,$C379,$D$318:$D$328,$D379)*
SUMIFS(U$332:U$342,$C$332:$C$342,$C379,$D$332:$D$342,$D379)*
SUMPRODUCT($D$147:$N$152*($D$146:$N$146=$E$345)*($D$145:$N$145=$D379)*($C$147:$C$152=$B379))
)
)</f>
        <v>0</v>
      </c>
      <c r="V379" s="99" cm="1">
        <f t="array" ref="V379">$A379 * $E$108 * (
(
SUMIFS(V$318:V$328,$C$318:$C$328,$C379,$D$318:$D$328,$D379)*
SUMIFS(V$332:V$342,$C$332:$C$342,$C379,$D$332:$D$342,$D379)*
SUMPRODUCT($D$147:$N$152*($D$146:$N$146=$E$346)*($D$145:$N$145=$D379)*($C$147:$C$152=$B379))
) -
(
SUMIFS(V$318:V$328,$C$318:$C$328,$C379,$D$318:$D$328,$D379)*
SUMIFS(V$332:V$342,$C$332:$C$342,$C379,$D$332:$D$342,$D379)*
SUMPRODUCT($D$147:$N$152*($D$146:$N$146=$E$345)*($D$145:$N$145=$D379)*($C$147:$C$152=$B379))
)
)</f>
        <v>0</v>
      </c>
      <c r="W379" s="99" cm="1">
        <f t="array" ref="W379">$A379 * $E$108 * (
(
SUMIFS(W$318:W$328,$C$318:$C$328,$C379,$D$318:$D$328,$D379)*
SUMIFS(W$332:W$342,$C$332:$C$342,$C379,$D$332:$D$342,$D379)*
SUMPRODUCT($D$147:$N$152*($D$146:$N$146=$E$346)*($D$145:$N$145=$D379)*($C$147:$C$152=$B379))
) -
(
SUMIFS(W$318:W$328,$C$318:$C$328,$C379,$D$318:$D$328,$D379)*
SUMIFS(W$332:W$342,$C$332:$C$342,$C379,$D$332:$D$342,$D379)*
SUMPRODUCT($D$147:$N$152*($D$146:$N$146=$E$345)*($D$145:$N$145=$D379)*($C$147:$C$152=$B379))
)
)</f>
        <v>0</v>
      </c>
      <c r="X379" s="99" cm="1">
        <f t="array" ref="X379">$A379 * $E$108 * (
(
SUMIFS(X$318:X$328,$C$318:$C$328,$C379,$D$318:$D$328,$D379)*
SUMIFS(X$332:X$342,$C$332:$C$342,$C379,$D$332:$D$342,$D379)*
SUMPRODUCT($D$147:$N$152*($D$146:$N$146=$E$346)*($D$145:$N$145=$D379)*($C$147:$C$152=$B379))
) -
(
SUMIFS(X$318:X$328,$C$318:$C$328,$C379,$D$318:$D$328,$D379)*
SUMIFS(X$332:X$342,$C$332:$C$342,$C379,$D$332:$D$342,$D379)*
SUMPRODUCT($D$147:$N$152*($D$146:$N$146=$E$345)*($D$145:$N$145=$D379)*($C$147:$C$152=$B379))
)
)</f>
        <v>0</v>
      </c>
      <c r="Y379" s="99" cm="1">
        <f t="array" ref="Y379">$A379 * $E$108 * (
(
SUMIFS(Y$318:Y$328,$C$318:$C$328,$C379,$D$318:$D$328,$D379)*
SUMIFS(Y$332:Y$342,$C$332:$C$342,$C379,$D$332:$D$342,$D379)*
SUMPRODUCT($D$147:$N$152*($D$146:$N$146=$E$346)*($D$145:$N$145=$D379)*($C$147:$C$152=$B379))
) -
(
SUMIFS(Y$318:Y$328,$C$318:$C$328,$C379,$D$318:$D$328,$D379)*
SUMIFS(Y$332:Y$342,$C$332:$C$342,$C379,$D$332:$D$342,$D379)*
SUMPRODUCT($D$147:$N$152*($D$146:$N$146=$E$345)*($D$145:$N$145=$D379)*($C$147:$C$152=$B379))
)
)</f>
        <v>0</v>
      </c>
      <c r="Z379" s="99" cm="1">
        <f t="array" ref="Z379">$A379 * $E$108 * (
(
SUMIFS(Z$318:Z$328,$C$318:$C$328,$C379,$D$318:$D$328,$D379)*
SUMIFS(Z$332:Z$342,$C$332:$C$342,$C379,$D$332:$D$342,$D379)*
SUMPRODUCT($D$147:$N$152*($D$146:$N$146=$E$346)*($D$145:$N$145=$D379)*($C$147:$C$152=$B379))
) -
(
SUMIFS(Z$318:Z$328,$C$318:$C$328,$C379,$D$318:$D$328,$D379)*
SUMIFS(Z$332:Z$342,$C$332:$C$342,$C379,$D$332:$D$342,$D379)*
SUMPRODUCT($D$147:$N$152*($D$146:$N$146=$E$345)*($D$145:$N$145=$D379)*($C$147:$C$152=$B379))
)
)</f>
        <v>0</v>
      </c>
      <c r="AA379" s="99" cm="1">
        <f t="array" ref="AA379">$A379 * $E$108 * (
(
SUMIFS(AA$318:AA$328,$C$318:$C$328,$C379,$D$318:$D$328,$D379)*
SUMIFS(AA$332:AA$342,$C$332:$C$342,$C379,$D$332:$D$342,$D379)*
SUMPRODUCT($D$147:$N$152*($D$146:$N$146=$E$346)*($D$145:$N$145=$D379)*($C$147:$C$152=$B379))
) -
(
SUMIFS(AA$318:AA$328,$C$318:$C$328,$C379,$D$318:$D$328,$D379)*
SUMIFS(AA$332:AA$342,$C$332:$C$342,$C379,$D$332:$D$342,$D379)*
SUMPRODUCT($D$147:$N$152*($D$146:$N$146=$E$345)*($D$145:$N$145=$D379)*($C$147:$C$152=$B379))
)
)</f>
        <v>0</v>
      </c>
      <c r="AB379" s="99" cm="1">
        <f t="array" ref="AB379">$A379 * $E$108 * (
(
SUMIFS(AB$318:AB$328,$C$318:$C$328,$C379,$D$318:$D$328,$D379)*
SUMIFS(AB$332:AB$342,$C$332:$C$342,$C379,$D$332:$D$342,$D379)*
SUMPRODUCT($D$147:$N$152*($D$146:$N$146=$E$346)*($D$145:$N$145=$D379)*($C$147:$C$152=$B379))
) -
(
SUMIFS(AB$318:AB$328,$C$318:$C$328,$C379,$D$318:$D$328,$D379)*
SUMIFS(AB$332:AB$342,$C$332:$C$342,$C379,$D$332:$D$342,$D379)*
SUMPRODUCT($D$147:$N$152*($D$146:$N$146=$E$345)*($D$145:$N$145=$D379)*($C$147:$C$152=$B379))
)
)</f>
        <v>0</v>
      </c>
      <c r="AC379" s="99" cm="1">
        <f t="array" ref="AC379">$A379 * $E$108 * (
(
SUMIFS(AC$318:AC$328,$C$318:$C$328,$C379,$D$318:$D$328,$D379)*
SUMIFS(AC$332:AC$342,$C$332:$C$342,$C379,$D$332:$D$342,$D379)*
SUMPRODUCT($D$147:$N$152*($D$146:$N$146=$E$346)*($D$145:$N$145=$D379)*($C$147:$C$152=$B379))
) -
(
SUMIFS(AC$318:AC$328,$C$318:$C$328,$C379,$D$318:$D$328,$D379)*
SUMIFS(AC$332:AC$342,$C$332:$C$342,$C379,$D$332:$D$342,$D379)*
SUMPRODUCT($D$147:$N$152*($D$146:$N$146=$E$345)*($D$145:$N$145=$D379)*($C$147:$C$152=$B379))
)
)</f>
        <v>0</v>
      </c>
      <c r="AD379" s="99" cm="1">
        <f t="array" ref="AD379">$A379 * $E$108 * (
(
SUMIFS(AD$318:AD$328,$C$318:$C$328,$C379,$D$318:$D$328,$D379)*
SUMIFS(AD$332:AD$342,$C$332:$C$342,$C379,$D$332:$D$342,$D379)*
SUMPRODUCT($D$147:$N$152*($D$146:$N$146=$E$346)*($D$145:$N$145=$D379)*($C$147:$C$152=$B379))
) -
(
SUMIFS(AD$318:AD$328,$C$318:$C$328,$C379,$D$318:$D$328,$D379)*
SUMIFS(AD$332:AD$342,$C$332:$C$342,$C379,$D$332:$D$342,$D379)*
SUMPRODUCT($D$147:$N$152*($D$146:$N$146=$E$345)*($D$145:$N$145=$D379)*($C$147:$C$152=$B379))
)
)</f>
        <v>0</v>
      </c>
    </row>
    <row r="380" spans="1:30" x14ac:dyDescent="0.2">
      <c r="A380" s="15">
        <f>1</f>
        <v>1</v>
      </c>
      <c r="B380" s="6" t="s">
        <v>49</v>
      </c>
      <c r="C380" s="6" t="s">
        <v>35</v>
      </c>
      <c r="D380" s="6" t="s">
        <v>125</v>
      </c>
      <c r="E380" s="99" cm="1">
        <f t="array" ref="E380">$A380 * $E$108 * (
(
SUMIFS(E$318:E$328,$C$318:$C$328,$C380,$D$318:$D$328,$D380)*
SUMIFS(E$332:E$342,$C$332:$C$342,$C380,$D$332:$D$342,$D380)*
SUMPRODUCT($D$147:$N$152*($D$146:$N$146=$E$346)*($D$145:$N$145=$D380)*($C$147:$C$152=$B380))
) -
(
SUMIFS(E$318:E$328,$C$318:$C$328,$C380,$D$318:$D$328,$D380)*
SUMIFS(E$332:E$342,$C$332:$C$342,$C380,$D$332:$D$342,$D380)*
SUMPRODUCT($D$147:$N$152*($D$146:$N$146=$E$345)*($D$145:$N$145=$D380)*($C$147:$C$152=$B380))
)
)</f>
        <v>0</v>
      </c>
      <c r="F380" s="99" cm="1">
        <f t="array" ref="F380">$A380 * $E$108 * (
(
SUMIFS(F$318:F$328,$C$318:$C$328,$C380,$D$318:$D$328,$D380)*
SUMIFS(F$332:F$342,$C$332:$C$342,$C380,$D$332:$D$342,$D380)*
SUMPRODUCT($D$147:$N$152*($D$146:$N$146=$E$346)*($D$145:$N$145=$D380)*($C$147:$C$152=$B380))
) -
(
SUMIFS(F$318:F$328,$C$318:$C$328,$C380,$D$318:$D$328,$D380)*
SUMIFS(F$332:F$342,$C$332:$C$342,$C380,$D$332:$D$342,$D380)*
SUMPRODUCT($D$147:$N$152*($D$146:$N$146=$E$345)*($D$145:$N$145=$D380)*($C$147:$C$152=$B380))
)
)</f>
        <v>0</v>
      </c>
      <c r="G380" s="99" cm="1">
        <f t="array" ref="G380">$A380 * $E$108 * (
(
SUMIFS(G$318:G$328,$C$318:$C$328,$C380,$D$318:$D$328,$D380)*
SUMIFS(G$332:G$342,$C$332:$C$342,$C380,$D$332:$D$342,$D380)*
SUMPRODUCT($D$147:$N$152*($D$146:$N$146=$E$346)*($D$145:$N$145=$D380)*($C$147:$C$152=$B380))
) -
(
SUMIFS(G$318:G$328,$C$318:$C$328,$C380,$D$318:$D$328,$D380)*
SUMIFS(G$332:G$342,$C$332:$C$342,$C380,$D$332:$D$342,$D380)*
SUMPRODUCT($D$147:$N$152*($D$146:$N$146=$E$345)*($D$145:$N$145=$D380)*($C$147:$C$152=$B380))
)
)</f>
        <v>0</v>
      </c>
      <c r="H380" s="99" cm="1">
        <f t="array" ref="H380">$A380 * $E$108 * (
(
SUMIFS(H$318:H$328,$C$318:$C$328,$C380,$D$318:$D$328,$D380)*
SUMIFS(H$332:H$342,$C$332:$C$342,$C380,$D$332:$D$342,$D380)*
SUMPRODUCT($D$147:$N$152*($D$146:$N$146=$E$346)*($D$145:$N$145=$D380)*($C$147:$C$152=$B380))
) -
(
SUMIFS(H$318:H$328,$C$318:$C$328,$C380,$D$318:$D$328,$D380)*
SUMIFS(H$332:H$342,$C$332:$C$342,$C380,$D$332:$D$342,$D380)*
SUMPRODUCT($D$147:$N$152*($D$146:$N$146=$E$345)*($D$145:$N$145=$D380)*($C$147:$C$152=$B380))
)
)</f>
        <v>0</v>
      </c>
      <c r="I380" s="99" cm="1">
        <f t="array" ref="I380">$A380 * $E$108 * (
(
SUMIFS(I$318:I$328,$C$318:$C$328,$C380,$D$318:$D$328,$D380)*
SUMIFS(I$332:I$342,$C$332:$C$342,$C380,$D$332:$D$342,$D380)*
SUMPRODUCT($D$147:$N$152*($D$146:$N$146=$E$346)*($D$145:$N$145=$D380)*($C$147:$C$152=$B380))
) -
(
SUMIFS(I$318:I$328,$C$318:$C$328,$C380,$D$318:$D$328,$D380)*
SUMIFS(I$332:I$342,$C$332:$C$342,$C380,$D$332:$D$342,$D380)*
SUMPRODUCT($D$147:$N$152*($D$146:$N$146=$E$345)*($D$145:$N$145=$D380)*($C$147:$C$152=$B380))
)
)</f>
        <v>0</v>
      </c>
      <c r="J380" s="99" cm="1">
        <f t="array" ref="J380">$A380 * $E$108 * (
(
SUMIFS(J$318:J$328,$C$318:$C$328,$C380,$D$318:$D$328,$D380)*
SUMIFS(J$332:J$342,$C$332:$C$342,$C380,$D$332:$D$342,$D380)*
SUMPRODUCT($D$147:$N$152*($D$146:$N$146=$E$346)*($D$145:$N$145=$D380)*($C$147:$C$152=$B380))
) -
(
SUMIFS(J$318:J$328,$C$318:$C$328,$C380,$D$318:$D$328,$D380)*
SUMIFS(J$332:J$342,$C$332:$C$342,$C380,$D$332:$D$342,$D380)*
SUMPRODUCT($D$147:$N$152*($D$146:$N$146=$E$345)*($D$145:$N$145=$D380)*($C$147:$C$152=$B380))
)
)</f>
        <v>0</v>
      </c>
      <c r="K380" s="99" cm="1">
        <f t="array" ref="K380">$A380 * $E$108 * (
(
SUMIFS(K$318:K$328,$C$318:$C$328,$C380,$D$318:$D$328,$D380)*
SUMIFS(K$332:K$342,$C$332:$C$342,$C380,$D$332:$D$342,$D380)*
SUMPRODUCT($D$147:$N$152*($D$146:$N$146=$E$346)*($D$145:$N$145=$D380)*($C$147:$C$152=$B380))
) -
(
SUMIFS(K$318:K$328,$C$318:$C$328,$C380,$D$318:$D$328,$D380)*
SUMIFS(K$332:K$342,$C$332:$C$342,$C380,$D$332:$D$342,$D380)*
SUMPRODUCT($D$147:$N$152*($D$146:$N$146=$E$345)*($D$145:$N$145=$D380)*($C$147:$C$152=$B380))
)
)</f>
        <v>0</v>
      </c>
      <c r="L380" s="99" cm="1">
        <f t="array" ref="L380">$A380 * $E$108 * (
(
SUMIFS(L$318:L$328,$C$318:$C$328,$C380,$D$318:$D$328,$D380)*
SUMIFS(L$332:L$342,$C$332:$C$342,$C380,$D$332:$D$342,$D380)*
SUMPRODUCT($D$147:$N$152*($D$146:$N$146=$E$346)*($D$145:$N$145=$D380)*($C$147:$C$152=$B380))
) -
(
SUMIFS(L$318:L$328,$C$318:$C$328,$C380,$D$318:$D$328,$D380)*
SUMIFS(L$332:L$342,$C$332:$C$342,$C380,$D$332:$D$342,$D380)*
SUMPRODUCT($D$147:$N$152*($D$146:$N$146=$E$345)*($D$145:$N$145=$D380)*($C$147:$C$152=$B380))
)
)</f>
        <v>0</v>
      </c>
      <c r="M380" s="99" cm="1">
        <f t="array" ref="M380">$A380 * $E$108 * (
(
SUMIFS(M$318:M$328,$C$318:$C$328,$C380,$D$318:$D$328,$D380)*
SUMIFS(M$332:M$342,$C$332:$C$342,$C380,$D$332:$D$342,$D380)*
SUMPRODUCT($D$147:$N$152*($D$146:$N$146=$E$346)*($D$145:$N$145=$D380)*($C$147:$C$152=$B380))
) -
(
SUMIFS(M$318:M$328,$C$318:$C$328,$C380,$D$318:$D$328,$D380)*
SUMIFS(M$332:M$342,$C$332:$C$342,$C380,$D$332:$D$342,$D380)*
SUMPRODUCT($D$147:$N$152*($D$146:$N$146=$E$345)*($D$145:$N$145=$D380)*($C$147:$C$152=$B380))
)
)</f>
        <v>0</v>
      </c>
      <c r="N380" s="99" cm="1">
        <f t="array" ref="N380">$A380 * $E$108 * (
(
SUMIFS(N$318:N$328,$C$318:$C$328,$C380,$D$318:$D$328,$D380)*
SUMIFS(N$332:N$342,$C$332:$C$342,$C380,$D$332:$D$342,$D380)*
SUMPRODUCT($D$147:$N$152*($D$146:$N$146=$E$346)*($D$145:$N$145=$D380)*($C$147:$C$152=$B380))
) -
(
SUMIFS(N$318:N$328,$C$318:$C$328,$C380,$D$318:$D$328,$D380)*
SUMIFS(N$332:N$342,$C$332:$C$342,$C380,$D$332:$D$342,$D380)*
SUMPRODUCT($D$147:$N$152*($D$146:$N$146=$E$345)*($D$145:$N$145=$D380)*($C$147:$C$152=$B380))
)
)</f>
        <v>0</v>
      </c>
      <c r="O380" s="99" cm="1">
        <f t="array" ref="O380">$A380 * $E$108 * (
(
SUMIFS(O$318:O$328,$C$318:$C$328,$C380,$D$318:$D$328,$D380)*
SUMIFS(O$332:O$342,$C$332:$C$342,$C380,$D$332:$D$342,$D380)*
SUMPRODUCT($D$147:$N$152*($D$146:$N$146=$E$346)*($D$145:$N$145=$D380)*($C$147:$C$152=$B380))
) -
(
SUMIFS(O$318:O$328,$C$318:$C$328,$C380,$D$318:$D$328,$D380)*
SUMIFS(O$332:O$342,$C$332:$C$342,$C380,$D$332:$D$342,$D380)*
SUMPRODUCT($D$147:$N$152*($D$146:$N$146=$E$345)*($D$145:$N$145=$D380)*($C$147:$C$152=$B380))
)
)</f>
        <v>0</v>
      </c>
      <c r="P380" s="99" cm="1">
        <f t="array" ref="P380">$A380 * $E$108 * (
(
SUMIFS(P$318:P$328,$C$318:$C$328,$C380,$D$318:$D$328,$D380)*
SUMIFS(P$332:P$342,$C$332:$C$342,$C380,$D$332:$D$342,$D380)*
SUMPRODUCT($D$147:$N$152*($D$146:$N$146=$E$346)*($D$145:$N$145=$D380)*($C$147:$C$152=$B380))
) -
(
SUMIFS(P$318:P$328,$C$318:$C$328,$C380,$D$318:$D$328,$D380)*
SUMIFS(P$332:P$342,$C$332:$C$342,$C380,$D$332:$D$342,$D380)*
SUMPRODUCT($D$147:$N$152*($D$146:$N$146=$E$345)*($D$145:$N$145=$D380)*($C$147:$C$152=$B380))
)
)</f>
        <v>0</v>
      </c>
      <c r="Q380" s="99" cm="1">
        <f t="array" ref="Q380">$A380 * $E$108 * (
(
SUMIFS(Q$318:Q$328,$C$318:$C$328,$C380,$D$318:$D$328,$D380)*
SUMIFS(Q$332:Q$342,$C$332:$C$342,$C380,$D$332:$D$342,$D380)*
SUMPRODUCT($D$147:$N$152*($D$146:$N$146=$E$346)*($D$145:$N$145=$D380)*($C$147:$C$152=$B380))
) -
(
SUMIFS(Q$318:Q$328,$C$318:$C$328,$C380,$D$318:$D$328,$D380)*
SUMIFS(Q$332:Q$342,$C$332:$C$342,$C380,$D$332:$D$342,$D380)*
SUMPRODUCT($D$147:$N$152*($D$146:$N$146=$E$345)*($D$145:$N$145=$D380)*($C$147:$C$152=$B380))
)
)</f>
        <v>0</v>
      </c>
      <c r="R380" s="99" cm="1">
        <f t="array" ref="R380">$A380 * $E$108 * (
(
SUMIFS(R$318:R$328,$C$318:$C$328,$C380,$D$318:$D$328,$D380)*
SUMIFS(R$332:R$342,$C$332:$C$342,$C380,$D$332:$D$342,$D380)*
SUMPRODUCT($D$147:$N$152*($D$146:$N$146=$E$346)*($D$145:$N$145=$D380)*($C$147:$C$152=$B380))
) -
(
SUMIFS(R$318:R$328,$C$318:$C$328,$C380,$D$318:$D$328,$D380)*
SUMIFS(R$332:R$342,$C$332:$C$342,$C380,$D$332:$D$342,$D380)*
SUMPRODUCT($D$147:$N$152*($D$146:$N$146=$E$345)*($D$145:$N$145=$D380)*($C$147:$C$152=$B380))
)
)</f>
        <v>0</v>
      </c>
      <c r="S380" s="99" cm="1">
        <f t="array" ref="S380">$A380 * $E$108 * (
(
SUMIFS(S$318:S$328,$C$318:$C$328,$C380,$D$318:$D$328,$D380)*
SUMIFS(S$332:S$342,$C$332:$C$342,$C380,$D$332:$D$342,$D380)*
SUMPRODUCT($D$147:$N$152*($D$146:$N$146=$E$346)*($D$145:$N$145=$D380)*($C$147:$C$152=$B380))
) -
(
SUMIFS(S$318:S$328,$C$318:$C$328,$C380,$D$318:$D$328,$D380)*
SUMIFS(S$332:S$342,$C$332:$C$342,$C380,$D$332:$D$342,$D380)*
SUMPRODUCT($D$147:$N$152*($D$146:$N$146=$E$345)*($D$145:$N$145=$D380)*($C$147:$C$152=$B380))
)
)</f>
        <v>0</v>
      </c>
      <c r="T380" s="99" cm="1">
        <f t="array" ref="T380">$A380 * $E$108 * (
(
SUMIFS(T$318:T$328,$C$318:$C$328,$C380,$D$318:$D$328,$D380)*
SUMIFS(T$332:T$342,$C$332:$C$342,$C380,$D$332:$D$342,$D380)*
SUMPRODUCT($D$147:$N$152*($D$146:$N$146=$E$346)*($D$145:$N$145=$D380)*($C$147:$C$152=$B380))
) -
(
SUMIFS(T$318:T$328,$C$318:$C$328,$C380,$D$318:$D$328,$D380)*
SUMIFS(T$332:T$342,$C$332:$C$342,$C380,$D$332:$D$342,$D380)*
SUMPRODUCT($D$147:$N$152*($D$146:$N$146=$E$345)*($D$145:$N$145=$D380)*($C$147:$C$152=$B380))
)
)</f>
        <v>0</v>
      </c>
      <c r="U380" s="99" cm="1">
        <f t="array" ref="U380">$A380 * $E$108 * (
(
SUMIFS(U$318:U$328,$C$318:$C$328,$C380,$D$318:$D$328,$D380)*
SUMIFS(U$332:U$342,$C$332:$C$342,$C380,$D$332:$D$342,$D380)*
SUMPRODUCT($D$147:$N$152*($D$146:$N$146=$E$346)*($D$145:$N$145=$D380)*($C$147:$C$152=$B380))
) -
(
SUMIFS(U$318:U$328,$C$318:$C$328,$C380,$D$318:$D$328,$D380)*
SUMIFS(U$332:U$342,$C$332:$C$342,$C380,$D$332:$D$342,$D380)*
SUMPRODUCT($D$147:$N$152*($D$146:$N$146=$E$345)*($D$145:$N$145=$D380)*($C$147:$C$152=$B380))
)
)</f>
        <v>0</v>
      </c>
      <c r="V380" s="99" cm="1">
        <f t="array" ref="V380">$A380 * $E$108 * (
(
SUMIFS(V$318:V$328,$C$318:$C$328,$C380,$D$318:$D$328,$D380)*
SUMIFS(V$332:V$342,$C$332:$C$342,$C380,$D$332:$D$342,$D380)*
SUMPRODUCT($D$147:$N$152*($D$146:$N$146=$E$346)*($D$145:$N$145=$D380)*($C$147:$C$152=$B380))
) -
(
SUMIFS(V$318:V$328,$C$318:$C$328,$C380,$D$318:$D$328,$D380)*
SUMIFS(V$332:V$342,$C$332:$C$342,$C380,$D$332:$D$342,$D380)*
SUMPRODUCT($D$147:$N$152*($D$146:$N$146=$E$345)*($D$145:$N$145=$D380)*($C$147:$C$152=$B380))
)
)</f>
        <v>0</v>
      </c>
      <c r="W380" s="99" cm="1">
        <f t="array" ref="W380">$A380 * $E$108 * (
(
SUMIFS(W$318:W$328,$C$318:$C$328,$C380,$D$318:$D$328,$D380)*
SUMIFS(W$332:W$342,$C$332:$C$342,$C380,$D$332:$D$342,$D380)*
SUMPRODUCT($D$147:$N$152*($D$146:$N$146=$E$346)*($D$145:$N$145=$D380)*($C$147:$C$152=$B380))
) -
(
SUMIFS(W$318:W$328,$C$318:$C$328,$C380,$D$318:$D$328,$D380)*
SUMIFS(W$332:W$342,$C$332:$C$342,$C380,$D$332:$D$342,$D380)*
SUMPRODUCT($D$147:$N$152*($D$146:$N$146=$E$345)*($D$145:$N$145=$D380)*($C$147:$C$152=$B380))
)
)</f>
        <v>0</v>
      </c>
      <c r="X380" s="99" cm="1">
        <f t="array" ref="X380">$A380 * $E$108 * (
(
SUMIFS(X$318:X$328,$C$318:$C$328,$C380,$D$318:$D$328,$D380)*
SUMIFS(X$332:X$342,$C$332:$C$342,$C380,$D$332:$D$342,$D380)*
SUMPRODUCT($D$147:$N$152*($D$146:$N$146=$E$346)*($D$145:$N$145=$D380)*($C$147:$C$152=$B380))
) -
(
SUMIFS(X$318:X$328,$C$318:$C$328,$C380,$D$318:$D$328,$D380)*
SUMIFS(X$332:X$342,$C$332:$C$342,$C380,$D$332:$D$342,$D380)*
SUMPRODUCT($D$147:$N$152*($D$146:$N$146=$E$345)*($D$145:$N$145=$D380)*($C$147:$C$152=$B380))
)
)</f>
        <v>0</v>
      </c>
      <c r="Y380" s="99" cm="1">
        <f t="array" ref="Y380">$A380 * $E$108 * (
(
SUMIFS(Y$318:Y$328,$C$318:$C$328,$C380,$D$318:$D$328,$D380)*
SUMIFS(Y$332:Y$342,$C$332:$C$342,$C380,$D$332:$D$342,$D380)*
SUMPRODUCT($D$147:$N$152*($D$146:$N$146=$E$346)*($D$145:$N$145=$D380)*($C$147:$C$152=$B380))
) -
(
SUMIFS(Y$318:Y$328,$C$318:$C$328,$C380,$D$318:$D$328,$D380)*
SUMIFS(Y$332:Y$342,$C$332:$C$342,$C380,$D$332:$D$342,$D380)*
SUMPRODUCT($D$147:$N$152*($D$146:$N$146=$E$345)*($D$145:$N$145=$D380)*($C$147:$C$152=$B380))
)
)</f>
        <v>0</v>
      </c>
      <c r="Z380" s="99" cm="1">
        <f t="array" ref="Z380">$A380 * $E$108 * (
(
SUMIFS(Z$318:Z$328,$C$318:$C$328,$C380,$D$318:$D$328,$D380)*
SUMIFS(Z$332:Z$342,$C$332:$C$342,$C380,$D$332:$D$342,$D380)*
SUMPRODUCT($D$147:$N$152*($D$146:$N$146=$E$346)*($D$145:$N$145=$D380)*($C$147:$C$152=$B380))
) -
(
SUMIFS(Z$318:Z$328,$C$318:$C$328,$C380,$D$318:$D$328,$D380)*
SUMIFS(Z$332:Z$342,$C$332:$C$342,$C380,$D$332:$D$342,$D380)*
SUMPRODUCT($D$147:$N$152*($D$146:$N$146=$E$345)*($D$145:$N$145=$D380)*($C$147:$C$152=$B380))
)
)</f>
        <v>0</v>
      </c>
      <c r="AA380" s="99" cm="1">
        <f t="array" ref="AA380">$A380 * $E$108 * (
(
SUMIFS(AA$318:AA$328,$C$318:$C$328,$C380,$D$318:$D$328,$D380)*
SUMIFS(AA$332:AA$342,$C$332:$C$342,$C380,$D$332:$D$342,$D380)*
SUMPRODUCT($D$147:$N$152*($D$146:$N$146=$E$346)*($D$145:$N$145=$D380)*($C$147:$C$152=$B380))
) -
(
SUMIFS(AA$318:AA$328,$C$318:$C$328,$C380,$D$318:$D$328,$D380)*
SUMIFS(AA$332:AA$342,$C$332:$C$342,$C380,$D$332:$D$342,$D380)*
SUMPRODUCT($D$147:$N$152*($D$146:$N$146=$E$345)*($D$145:$N$145=$D380)*($C$147:$C$152=$B380))
)
)</f>
        <v>0</v>
      </c>
      <c r="AB380" s="99" cm="1">
        <f t="array" ref="AB380">$A380 * $E$108 * (
(
SUMIFS(AB$318:AB$328,$C$318:$C$328,$C380,$D$318:$D$328,$D380)*
SUMIFS(AB$332:AB$342,$C$332:$C$342,$C380,$D$332:$D$342,$D380)*
SUMPRODUCT($D$147:$N$152*($D$146:$N$146=$E$346)*($D$145:$N$145=$D380)*($C$147:$C$152=$B380))
) -
(
SUMIFS(AB$318:AB$328,$C$318:$C$328,$C380,$D$318:$D$328,$D380)*
SUMIFS(AB$332:AB$342,$C$332:$C$342,$C380,$D$332:$D$342,$D380)*
SUMPRODUCT($D$147:$N$152*($D$146:$N$146=$E$345)*($D$145:$N$145=$D380)*($C$147:$C$152=$B380))
)
)</f>
        <v>0</v>
      </c>
      <c r="AC380" s="99" cm="1">
        <f t="array" ref="AC380">$A380 * $E$108 * (
(
SUMIFS(AC$318:AC$328,$C$318:$C$328,$C380,$D$318:$D$328,$D380)*
SUMIFS(AC$332:AC$342,$C$332:$C$342,$C380,$D$332:$D$342,$D380)*
SUMPRODUCT($D$147:$N$152*($D$146:$N$146=$E$346)*($D$145:$N$145=$D380)*($C$147:$C$152=$B380))
) -
(
SUMIFS(AC$318:AC$328,$C$318:$C$328,$C380,$D$318:$D$328,$D380)*
SUMIFS(AC$332:AC$342,$C$332:$C$342,$C380,$D$332:$D$342,$D380)*
SUMPRODUCT($D$147:$N$152*($D$146:$N$146=$E$345)*($D$145:$N$145=$D380)*($C$147:$C$152=$B380))
)
)</f>
        <v>0</v>
      </c>
      <c r="AD380" s="99" cm="1">
        <f t="array" ref="AD380">$A380 * $E$108 * (
(
SUMIFS(AD$318:AD$328,$C$318:$C$328,$C380,$D$318:$D$328,$D380)*
SUMIFS(AD$332:AD$342,$C$332:$C$342,$C380,$D$332:$D$342,$D380)*
SUMPRODUCT($D$147:$N$152*($D$146:$N$146=$E$346)*($D$145:$N$145=$D380)*($C$147:$C$152=$B380))
) -
(
SUMIFS(AD$318:AD$328,$C$318:$C$328,$C380,$D$318:$D$328,$D380)*
SUMIFS(AD$332:AD$342,$C$332:$C$342,$C380,$D$332:$D$342,$D380)*
SUMPRODUCT($D$147:$N$152*($D$146:$N$146=$E$345)*($D$145:$N$145=$D380)*($C$147:$C$152=$B380))
)
)</f>
        <v>0</v>
      </c>
    </row>
    <row r="381" spans="1:30" x14ac:dyDescent="0.2">
      <c r="A381" s="15">
        <f>1</f>
        <v>1</v>
      </c>
      <c r="B381" s="6" t="s">
        <v>50</v>
      </c>
      <c r="C381" s="6" t="s">
        <v>35</v>
      </c>
      <c r="D381" s="6" t="s">
        <v>125</v>
      </c>
      <c r="E381" s="99" cm="1">
        <f t="array" ref="E381">$A381 * $E$108 * (
(
SUMIFS(E$318:E$328,$C$318:$C$328,$C381,$D$318:$D$328,$D381)*
SUMIFS(E$332:E$342,$C$332:$C$342,$C381,$D$332:$D$342,$D381)*
SUMPRODUCT($D$147:$N$152*($D$146:$N$146=$E$346)*($D$145:$N$145=$D381)*($C$147:$C$152=$B381))
) -
(
SUMIFS(E$318:E$328,$C$318:$C$328,$C381,$D$318:$D$328,$D381)*
SUMIFS(E$332:E$342,$C$332:$C$342,$C381,$D$332:$D$342,$D381)*
SUMPRODUCT($D$147:$N$152*($D$146:$N$146=$E$345)*($D$145:$N$145=$D381)*($C$147:$C$152=$B381))
)
)</f>
        <v>0</v>
      </c>
      <c r="F381" s="99" cm="1">
        <f t="array" ref="F381">$A381 * $E$108 * (
(
SUMIFS(F$318:F$328,$C$318:$C$328,$C381,$D$318:$D$328,$D381)*
SUMIFS(F$332:F$342,$C$332:$C$342,$C381,$D$332:$D$342,$D381)*
SUMPRODUCT($D$147:$N$152*($D$146:$N$146=$E$346)*($D$145:$N$145=$D381)*($C$147:$C$152=$B381))
) -
(
SUMIFS(F$318:F$328,$C$318:$C$328,$C381,$D$318:$D$328,$D381)*
SUMIFS(F$332:F$342,$C$332:$C$342,$C381,$D$332:$D$342,$D381)*
SUMPRODUCT($D$147:$N$152*($D$146:$N$146=$E$345)*($D$145:$N$145=$D381)*($C$147:$C$152=$B381))
)
)</f>
        <v>0</v>
      </c>
      <c r="G381" s="99" cm="1">
        <f t="array" ref="G381">$A381 * $E$108 * (
(
SUMIFS(G$318:G$328,$C$318:$C$328,$C381,$D$318:$D$328,$D381)*
SUMIFS(G$332:G$342,$C$332:$C$342,$C381,$D$332:$D$342,$D381)*
SUMPRODUCT($D$147:$N$152*($D$146:$N$146=$E$346)*($D$145:$N$145=$D381)*($C$147:$C$152=$B381))
) -
(
SUMIFS(G$318:G$328,$C$318:$C$328,$C381,$D$318:$D$328,$D381)*
SUMIFS(G$332:G$342,$C$332:$C$342,$C381,$D$332:$D$342,$D381)*
SUMPRODUCT($D$147:$N$152*($D$146:$N$146=$E$345)*($D$145:$N$145=$D381)*($C$147:$C$152=$B381))
)
)</f>
        <v>0</v>
      </c>
      <c r="H381" s="99" cm="1">
        <f t="array" ref="H381">$A381 * $E$108 * (
(
SUMIFS(H$318:H$328,$C$318:$C$328,$C381,$D$318:$D$328,$D381)*
SUMIFS(H$332:H$342,$C$332:$C$342,$C381,$D$332:$D$342,$D381)*
SUMPRODUCT($D$147:$N$152*($D$146:$N$146=$E$346)*($D$145:$N$145=$D381)*($C$147:$C$152=$B381))
) -
(
SUMIFS(H$318:H$328,$C$318:$C$328,$C381,$D$318:$D$328,$D381)*
SUMIFS(H$332:H$342,$C$332:$C$342,$C381,$D$332:$D$342,$D381)*
SUMPRODUCT($D$147:$N$152*($D$146:$N$146=$E$345)*($D$145:$N$145=$D381)*($C$147:$C$152=$B381))
)
)</f>
        <v>0</v>
      </c>
      <c r="I381" s="99" cm="1">
        <f t="array" ref="I381">$A381 * $E$108 * (
(
SUMIFS(I$318:I$328,$C$318:$C$328,$C381,$D$318:$D$328,$D381)*
SUMIFS(I$332:I$342,$C$332:$C$342,$C381,$D$332:$D$342,$D381)*
SUMPRODUCT($D$147:$N$152*($D$146:$N$146=$E$346)*($D$145:$N$145=$D381)*($C$147:$C$152=$B381))
) -
(
SUMIFS(I$318:I$328,$C$318:$C$328,$C381,$D$318:$D$328,$D381)*
SUMIFS(I$332:I$342,$C$332:$C$342,$C381,$D$332:$D$342,$D381)*
SUMPRODUCT($D$147:$N$152*($D$146:$N$146=$E$345)*($D$145:$N$145=$D381)*($C$147:$C$152=$B381))
)
)</f>
        <v>0</v>
      </c>
      <c r="J381" s="99" cm="1">
        <f t="array" ref="J381">$A381 * $E$108 * (
(
SUMIFS(J$318:J$328,$C$318:$C$328,$C381,$D$318:$D$328,$D381)*
SUMIFS(J$332:J$342,$C$332:$C$342,$C381,$D$332:$D$342,$D381)*
SUMPRODUCT($D$147:$N$152*($D$146:$N$146=$E$346)*($D$145:$N$145=$D381)*($C$147:$C$152=$B381))
) -
(
SUMIFS(J$318:J$328,$C$318:$C$328,$C381,$D$318:$D$328,$D381)*
SUMIFS(J$332:J$342,$C$332:$C$342,$C381,$D$332:$D$342,$D381)*
SUMPRODUCT($D$147:$N$152*($D$146:$N$146=$E$345)*($D$145:$N$145=$D381)*($C$147:$C$152=$B381))
)
)</f>
        <v>0</v>
      </c>
      <c r="K381" s="99" cm="1">
        <f t="array" ref="K381">$A381 * $E$108 * (
(
SUMIFS(K$318:K$328,$C$318:$C$328,$C381,$D$318:$D$328,$D381)*
SUMIFS(K$332:K$342,$C$332:$C$342,$C381,$D$332:$D$342,$D381)*
SUMPRODUCT($D$147:$N$152*($D$146:$N$146=$E$346)*($D$145:$N$145=$D381)*($C$147:$C$152=$B381))
) -
(
SUMIFS(K$318:K$328,$C$318:$C$328,$C381,$D$318:$D$328,$D381)*
SUMIFS(K$332:K$342,$C$332:$C$342,$C381,$D$332:$D$342,$D381)*
SUMPRODUCT($D$147:$N$152*($D$146:$N$146=$E$345)*($D$145:$N$145=$D381)*($C$147:$C$152=$B381))
)
)</f>
        <v>0</v>
      </c>
      <c r="L381" s="99" cm="1">
        <f t="array" ref="L381">$A381 * $E$108 * (
(
SUMIFS(L$318:L$328,$C$318:$C$328,$C381,$D$318:$D$328,$D381)*
SUMIFS(L$332:L$342,$C$332:$C$342,$C381,$D$332:$D$342,$D381)*
SUMPRODUCT($D$147:$N$152*($D$146:$N$146=$E$346)*($D$145:$N$145=$D381)*($C$147:$C$152=$B381))
) -
(
SUMIFS(L$318:L$328,$C$318:$C$328,$C381,$D$318:$D$328,$D381)*
SUMIFS(L$332:L$342,$C$332:$C$342,$C381,$D$332:$D$342,$D381)*
SUMPRODUCT($D$147:$N$152*($D$146:$N$146=$E$345)*($D$145:$N$145=$D381)*($C$147:$C$152=$B381))
)
)</f>
        <v>0</v>
      </c>
      <c r="M381" s="99" cm="1">
        <f t="array" ref="M381">$A381 * $E$108 * (
(
SUMIFS(M$318:M$328,$C$318:$C$328,$C381,$D$318:$D$328,$D381)*
SUMIFS(M$332:M$342,$C$332:$C$342,$C381,$D$332:$D$342,$D381)*
SUMPRODUCT($D$147:$N$152*($D$146:$N$146=$E$346)*($D$145:$N$145=$D381)*($C$147:$C$152=$B381))
) -
(
SUMIFS(M$318:M$328,$C$318:$C$328,$C381,$D$318:$D$328,$D381)*
SUMIFS(M$332:M$342,$C$332:$C$342,$C381,$D$332:$D$342,$D381)*
SUMPRODUCT($D$147:$N$152*($D$146:$N$146=$E$345)*($D$145:$N$145=$D381)*($C$147:$C$152=$B381))
)
)</f>
        <v>0</v>
      </c>
      <c r="N381" s="99" cm="1">
        <f t="array" ref="N381">$A381 * $E$108 * (
(
SUMIFS(N$318:N$328,$C$318:$C$328,$C381,$D$318:$D$328,$D381)*
SUMIFS(N$332:N$342,$C$332:$C$342,$C381,$D$332:$D$342,$D381)*
SUMPRODUCT($D$147:$N$152*($D$146:$N$146=$E$346)*($D$145:$N$145=$D381)*($C$147:$C$152=$B381))
) -
(
SUMIFS(N$318:N$328,$C$318:$C$328,$C381,$D$318:$D$328,$D381)*
SUMIFS(N$332:N$342,$C$332:$C$342,$C381,$D$332:$D$342,$D381)*
SUMPRODUCT($D$147:$N$152*($D$146:$N$146=$E$345)*($D$145:$N$145=$D381)*($C$147:$C$152=$B381))
)
)</f>
        <v>0</v>
      </c>
      <c r="O381" s="99" cm="1">
        <f t="array" ref="O381">$A381 * $E$108 * (
(
SUMIFS(O$318:O$328,$C$318:$C$328,$C381,$D$318:$D$328,$D381)*
SUMIFS(O$332:O$342,$C$332:$C$342,$C381,$D$332:$D$342,$D381)*
SUMPRODUCT($D$147:$N$152*($D$146:$N$146=$E$346)*($D$145:$N$145=$D381)*($C$147:$C$152=$B381))
) -
(
SUMIFS(O$318:O$328,$C$318:$C$328,$C381,$D$318:$D$328,$D381)*
SUMIFS(O$332:O$342,$C$332:$C$342,$C381,$D$332:$D$342,$D381)*
SUMPRODUCT($D$147:$N$152*($D$146:$N$146=$E$345)*($D$145:$N$145=$D381)*($C$147:$C$152=$B381))
)
)</f>
        <v>0</v>
      </c>
      <c r="P381" s="99" cm="1">
        <f t="array" ref="P381">$A381 * $E$108 * (
(
SUMIFS(P$318:P$328,$C$318:$C$328,$C381,$D$318:$D$328,$D381)*
SUMIFS(P$332:P$342,$C$332:$C$342,$C381,$D$332:$D$342,$D381)*
SUMPRODUCT($D$147:$N$152*($D$146:$N$146=$E$346)*($D$145:$N$145=$D381)*($C$147:$C$152=$B381))
) -
(
SUMIFS(P$318:P$328,$C$318:$C$328,$C381,$D$318:$D$328,$D381)*
SUMIFS(P$332:P$342,$C$332:$C$342,$C381,$D$332:$D$342,$D381)*
SUMPRODUCT($D$147:$N$152*($D$146:$N$146=$E$345)*($D$145:$N$145=$D381)*($C$147:$C$152=$B381))
)
)</f>
        <v>0</v>
      </c>
      <c r="Q381" s="99" cm="1">
        <f t="array" ref="Q381">$A381 * $E$108 * (
(
SUMIFS(Q$318:Q$328,$C$318:$C$328,$C381,$D$318:$D$328,$D381)*
SUMIFS(Q$332:Q$342,$C$332:$C$342,$C381,$D$332:$D$342,$D381)*
SUMPRODUCT($D$147:$N$152*($D$146:$N$146=$E$346)*($D$145:$N$145=$D381)*($C$147:$C$152=$B381))
) -
(
SUMIFS(Q$318:Q$328,$C$318:$C$328,$C381,$D$318:$D$328,$D381)*
SUMIFS(Q$332:Q$342,$C$332:$C$342,$C381,$D$332:$D$342,$D381)*
SUMPRODUCT($D$147:$N$152*($D$146:$N$146=$E$345)*($D$145:$N$145=$D381)*($C$147:$C$152=$B381))
)
)</f>
        <v>0</v>
      </c>
      <c r="R381" s="99" cm="1">
        <f t="array" ref="R381">$A381 * $E$108 * (
(
SUMIFS(R$318:R$328,$C$318:$C$328,$C381,$D$318:$D$328,$D381)*
SUMIFS(R$332:R$342,$C$332:$C$342,$C381,$D$332:$D$342,$D381)*
SUMPRODUCT($D$147:$N$152*($D$146:$N$146=$E$346)*($D$145:$N$145=$D381)*($C$147:$C$152=$B381))
) -
(
SUMIFS(R$318:R$328,$C$318:$C$328,$C381,$D$318:$D$328,$D381)*
SUMIFS(R$332:R$342,$C$332:$C$342,$C381,$D$332:$D$342,$D381)*
SUMPRODUCT($D$147:$N$152*($D$146:$N$146=$E$345)*($D$145:$N$145=$D381)*($C$147:$C$152=$B381))
)
)</f>
        <v>0</v>
      </c>
      <c r="S381" s="99" cm="1">
        <f t="array" ref="S381">$A381 * $E$108 * (
(
SUMIFS(S$318:S$328,$C$318:$C$328,$C381,$D$318:$D$328,$D381)*
SUMIFS(S$332:S$342,$C$332:$C$342,$C381,$D$332:$D$342,$D381)*
SUMPRODUCT($D$147:$N$152*($D$146:$N$146=$E$346)*($D$145:$N$145=$D381)*($C$147:$C$152=$B381))
) -
(
SUMIFS(S$318:S$328,$C$318:$C$328,$C381,$D$318:$D$328,$D381)*
SUMIFS(S$332:S$342,$C$332:$C$342,$C381,$D$332:$D$342,$D381)*
SUMPRODUCT($D$147:$N$152*($D$146:$N$146=$E$345)*($D$145:$N$145=$D381)*($C$147:$C$152=$B381))
)
)</f>
        <v>0</v>
      </c>
      <c r="T381" s="99" cm="1">
        <f t="array" ref="T381">$A381 * $E$108 * (
(
SUMIFS(T$318:T$328,$C$318:$C$328,$C381,$D$318:$D$328,$D381)*
SUMIFS(T$332:T$342,$C$332:$C$342,$C381,$D$332:$D$342,$D381)*
SUMPRODUCT($D$147:$N$152*($D$146:$N$146=$E$346)*($D$145:$N$145=$D381)*($C$147:$C$152=$B381))
) -
(
SUMIFS(T$318:T$328,$C$318:$C$328,$C381,$D$318:$D$328,$D381)*
SUMIFS(T$332:T$342,$C$332:$C$342,$C381,$D$332:$D$342,$D381)*
SUMPRODUCT($D$147:$N$152*($D$146:$N$146=$E$345)*($D$145:$N$145=$D381)*($C$147:$C$152=$B381))
)
)</f>
        <v>0</v>
      </c>
      <c r="U381" s="99" cm="1">
        <f t="array" ref="U381">$A381 * $E$108 * (
(
SUMIFS(U$318:U$328,$C$318:$C$328,$C381,$D$318:$D$328,$D381)*
SUMIFS(U$332:U$342,$C$332:$C$342,$C381,$D$332:$D$342,$D381)*
SUMPRODUCT($D$147:$N$152*($D$146:$N$146=$E$346)*($D$145:$N$145=$D381)*($C$147:$C$152=$B381))
) -
(
SUMIFS(U$318:U$328,$C$318:$C$328,$C381,$D$318:$D$328,$D381)*
SUMIFS(U$332:U$342,$C$332:$C$342,$C381,$D$332:$D$342,$D381)*
SUMPRODUCT($D$147:$N$152*($D$146:$N$146=$E$345)*($D$145:$N$145=$D381)*($C$147:$C$152=$B381))
)
)</f>
        <v>0</v>
      </c>
      <c r="V381" s="99" cm="1">
        <f t="array" ref="V381">$A381 * $E$108 * (
(
SUMIFS(V$318:V$328,$C$318:$C$328,$C381,$D$318:$D$328,$D381)*
SUMIFS(V$332:V$342,$C$332:$C$342,$C381,$D$332:$D$342,$D381)*
SUMPRODUCT($D$147:$N$152*($D$146:$N$146=$E$346)*($D$145:$N$145=$D381)*($C$147:$C$152=$B381))
) -
(
SUMIFS(V$318:V$328,$C$318:$C$328,$C381,$D$318:$D$328,$D381)*
SUMIFS(V$332:V$342,$C$332:$C$342,$C381,$D$332:$D$342,$D381)*
SUMPRODUCT($D$147:$N$152*($D$146:$N$146=$E$345)*($D$145:$N$145=$D381)*($C$147:$C$152=$B381))
)
)</f>
        <v>0</v>
      </c>
      <c r="W381" s="99" cm="1">
        <f t="array" ref="W381">$A381 * $E$108 * (
(
SUMIFS(W$318:W$328,$C$318:$C$328,$C381,$D$318:$D$328,$D381)*
SUMIFS(W$332:W$342,$C$332:$C$342,$C381,$D$332:$D$342,$D381)*
SUMPRODUCT($D$147:$N$152*($D$146:$N$146=$E$346)*($D$145:$N$145=$D381)*($C$147:$C$152=$B381))
) -
(
SUMIFS(W$318:W$328,$C$318:$C$328,$C381,$D$318:$D$328,$D381)*
SUMIFS(W$332:W$342,$C$332:$C$342,$C381,$D$332:$D$342,$D381)*
SUMPRODUCT($D$147:$N$152*($D$146:$N$146=$E$345)*($D$145:$N$145=$D381)*($C$147:$C$152=$B381))
)
)</f>
        <v>0</v>
      </c>
      <c r="X381" s="99" cm="1">
        <f t="array" ref="X381">$A381 * $E$108 * (
(
SUMIFS(X$318:X$328,$C$318:$C$328,$C381,$D$318:$D$328,$D381)*
SUMIFS(X$332:X$342,$C$332:$C$342,$C381,$D$332:$D$342,$D381)*
SUMPRODUCT($D$147:$N$152*($D$146:$N$146=$E$346)*($D$145:$N$145=$D381)*($C$147:$C$152=$B381))
) -
(
SUMIFS(X$318:X$328,$C$318:$C$328,$C381,$D$318:$D$328,$D381)*
SUMIFS(X$332:X$342,$C$332:$C$342,$C381,$D$332:$D$342,$D381)*
SUMPRODUCT($D$147:$N$152*($D$146:$N$146=$E$345)*($D$145:$N$145=$D381)*($C$147:$C$152=$B381))
)
)</f>
        <v>0</v>
      </c>
      <c r="Y381" s="99" cm="1">
        <f t="array" ref="Y381">$A381 * $E$108 * (
(
SUMIFS(Y$318:Y$328,$C$318:$C$328,$C381,$D$318:$D$328,$D381)*
SUMIFS(Y$332:Y$342,$C$332:$C$342,$C381,$D$332:$D$342,$D381)*
SUMPRODUCT($D$147:$N$152*($D$146:$N$146=$E$346)*($D$145:$N$145=$D381)*($C$147:$C$152=$B381))
) -
(
SUMIFS(Y$318:Y$328,$C$318:$C$328,$C381,$D$318:$D$328,$D381)*
SUMIFS(Y$332:Y$342,$C$332:$C$342,$C381,$D$332:$D$342,$D381)*
SUMPRODUCT($D$147:$N$152*($D$146:$N$146=$E$345)*($D$145:$N$145=$D381)*($C$147:$C$152=$B381))
)
)</f>
        <v>0</v>
      </c>
      <c r="Z381" s="99" cm="1">
        <f t="array" ref="Z381">$A381 * $E$108 * (
(
SUMIFS(Z$318:Z$328,$C$318:$C$328,$C381,$D$318:$D$328,$D381)*
SUMIFS(Z$332:Z$342,$C$332:$C$342,$C381,$D$332:$D$342,$D381)*
SUMPRODUCT($D$147:$N$152*($D$146:$N$146=$E$346)*($D$145:$N$145=$D381)*($C$147:$C$152=$B381))
) -
(
SUMIFS(Z$318:Z$328,$C$318:$C$328,$C381,$D$318:$D$328,$D381)*
SUMIFS(Z$332:Z$342,$C$332:$C$342,$C381,$D$332:$D$342,$D381)*
SUMPRODUCT($D$147:$N$152*($D$146:$N$146=$E$345)*($D$145:$N$145=$D381)*($C$147:$C$152=$B381))
)
)</f>
        <v>0</v>
      </c>
      <c r="AA381" s="99" cm="1">
        <f t="array" ref="AA381">$A381 * $E$108 * (
(
SUMIFS(AA$318:AA$328,$C$318:$C$328,$C381,$D$318:$D$328,$D381)*
SUMIFS(AA$332:AA$342,$C$332:$C$342,$C381,$D$332:$D$342,$D381)*
SUMPRODUCT($D$147:$N$152*($D$146:$N$146=$E$346)*($D$145:$N$145=$D381)*($C$147:$C$152=$B381))
) -
(
SUMIFS(AA$318:AA$328,$C$318:$C$328,$C381,$D$318:$D$328,$D381)*
SUMIFS(AA$332:AA$342,$C$332:$C$342,$C381,$D$332:$D$342,$D381)*
SUMPRODUCT($D$147:$N$152*($D$146:$N$146=$E$345)*($D$145:$N$145=$D381)*($C$147:$C$152=$B381))
)
)</f>
        <v>0</v>
      </c>
      <c r="AB381" s="99" cm="1">
        <f t="array" ref="AB381">$A381 * $E$108 * (
(
SUMIFS(AB$318:AB$328,$C$318:$C$328,$C381,$D$318:$D$328,$D381)*
SUMIFS(AB$332:AB$342,$C$332:$C$342,$C381,$D$332:$D$342,$D381)*
SUMPRODUCT($D$147:$N$152*($D$146:$N$146=$E$346)*($D$145:$N$145=$D381)*($C$147:$C$152=$B381))
) -
(
SUMIFS(AB$318:AB$328,$C$318:$C$328,$C381,$D$318:$D$328,$D381)*
SUMIFS(AB$332:AB$342,$C$332:$C$342,$C381,$D$332:$D$342,$D381)*
SUMPRODUCT($D$147:$N$152*($D$146:$N$146=$E$345)*($D$145:$N$145=$D381)*($C$147:$C$152=$B381))
)
)</f>
        <v>0</v>
      </c>
      <c r="AC381" s="99" cm="1">
        <f t="array" ref="AC381">$A381 * $E$108 * (
(
SUMIFS(AC$318:AC$328,$C$318:$C$328,$C381,$D$318:$D$328,$D381)*
SUMIFS(AC$332:AC$342,$C$332:$C$342,$C381,$D$332:$D$342,$D381)*
SUMPRODUCT($D$147:$N$152*($D$146:$N$146=$E$346)*($D$145:$N$145=$D381)*($C$147:$C$152=$B381))
) -
(
SUMIFS(AC$318:AC$328,$C$318:$C$328,$C381,$D$318:$D$328,$D381)*
SUMIFS(AC$332:AC$342,$C$332:$C$342,$C381,$D$332:$D$342,$D381)*
SUMPRODUCT($D$147:$N$152*($D$146:$N$146=$E$345)*($D$145:$N$145=$D381)*($C$147:$C$152=$B381))
)
)</f>
        <v>0</v>
      </c>
      <c r="AD381" s="99" cm="1">
        <f t="array" ref="AD381">$A381 * $E$108 * (
(
SUMIFS(AD$318:AD$328,$C$318:$C$328,$C381,$D$318:$D$328,$D381)*
SUMIFS(AD$332:AD$342,$C$332:$C$342,$C381,$D$332:$D$342,$D381)*
SUMPRODUCT($D$147:$N$152*($D$146:$N$146=$E$346)*($D$145:$N$145=$D381)*($C$147:$C$152=$B381))
) -
(
SUMIFS(AD$318:AD$328,$C$318:$C$328,$C381,$D$318:$D$328,$D381)*
SUMIFS(AD$332:AD$342,$C$332:$C$342,$C381,$D$332:$D$342,$D381)*
SUMPRODUCT($D$147:$N$152*($D$146:$N$146=$E$345)*($D$145:$N$145=$D381)*($C$147:$C$152=$B381))
)
)</f>
        <v>0</v>
      </c>
    </row>
    <row r="382" spans="1:30" x14ac:dyDescent="0.2">
      <c r="A382" s="15">
        <f>1</f>
        <v>1</v>
      </c>
      <c r="B382" s="6" t="s">
        <v>51</v>
      </c>
      <c r="C382" s="6" t="s">
        <v>35</v>
      </c>
      <c r="D382" s="6" t="s">
        <v>125</v>
      </c>
      <c r="E382" s="99" cm="1">
        <f t="array" ref="E382">$A382 * $E$108 * (
(
SUMIFS(E$318:E$328,$C$318:$C$328,$C382,$D$318:$D$328,$D382)*
SUMIFS(E$332:E$342,$C$332:$C$342,$C382,$D$332:$D$342,$D382)*
SUMPRODUCT($D$147:$N$152*($D$146:$N$146=$E$346)*($D$145:$N$145=$D382)*($C$147:$C$152=$B382))
) -
(
SUMIFS(E$318:E$328,$C$318:$C$328,$C382,$D$318:$D$328,$D382)*
SUMIFS(E$332:E$342,$C$332:$C$342,$C382,$D$332:$D$342,$D382)*
SUMPRODUCT($D$147:$N$152*($D$146:$N$146=$E$345)*($D$145:$N$145=$D382)*($C$147:$C$152=$B382))
)
)</f>
        <v>0</v>
      </c>
      <c r="F382" s="99" cm="1">
        <f t="array" ref="F382">$A382 * $E$108 * (
(
SUMIFS(F$318:F$328,$C$318:$C$328,$C382,$D$318:$D$328,$D382)*
SUMIFS(F$332:F$342,$C$332:$C$342,$C382,$D$332:$D$342,$D382)*
SUMPRODUCT($D$147:$N$152*($D$146:$N$146=$E$346)*($D$145:$N$145=$D382)*($C$147:$C$152=$B382))
) -
(
SUMIFS(F$318:F$328,$C$318:$C$328,$C382,$D$318:$D$328,$D382)*
SUMIFS(F$332:F$342,$C$332:$C$342,$C382,$D$332:$D$342,$D382)*
SUMPRODUCT($D$147:$N$152*($D$146:$N$146=$E$345)*($D$145:$N$145=$D382)*($C$147:$C$152=$B382))
)
)</f>
        <v>0</v>
      </c>
      <c r="G382" s="99" cm="1">
        <f t="array" ref="G382">$A382 * $E$108 * (
(
SUMIFS(G$318:G$328,$C$318:$C$328,$C382,$D$318:$D$328,$D382)*
SUMIFS(G$332:G$342,$C$332:$C$342,$C382,$D$332:$D$342,$D382)*
SUMPRODUCT($D$147:$N$152*($D$146:$N$146=$E$346)*($D$145:$N$145=$D382)*($C$147:$C$152=$B382))
) -
(
SUMIFS(G$318:G$328,$C$318:$C$328,$C382,$D$318:$D$328,$D382)*
SUMIFS(G$332:G$342,$C$332:$C$342,$C382,$D$332:$D$342,$D382)*
SUMPRODUCT($D$147:$N$152*($D$146:$N$146=$E$345)*($D$145:$N$145=$D382)*($C$147:$C$152=$B382))
)
)</f>
        <v>0</v>
      </c>
      <c r="H382" s="99" cm="1">
        <f t="array" ref="H382">$A382 * $E$108 * (
(
SUMIFS(H$318:H$328,$C$318:$C$328,$C382,$D$318:$D$328,$D382)*
SUMIFS(H$332:H$342,$C$332:$C$342,$C382,$D$332:$D$342,$D382)*
SUMPRODUCT($D$147:$N$152*($D$146:$N$146=$E$346)*($D$145:$N$145=$D382)*($C$147:$C$152=$B382))
) -
(
SUMIFS(H$318:H$328,$C$318:$C$328,$C382,$D$318:$D$328,$D382)*
SUMIFS(H$332:H$342,$C$332:$C$342,$C382,$D$332:$D$342,$D382)*
SUMPRODUCT($D$147:$N$152*($D$146:$N$146=$E$345)*($D$145:$N$145=$D382)*($C$147:$C$152=$B382))
)
)</f>
        <v>0</v>
      </c>
      <c r="I382" s="99" cm="1">
        <f t="array" ref="I382">$A382 * $E$108 * (
(
SUMIFS(I$318:I$328,$C$318:$C$328,$C382,$D$318:$D$328,$D382)*
SUMIFS(I$332:I$342,$C$332:$C$342,$C382,$D$332:$D$342,$D382)*
SUMPRODUCT($D$147:$N$152*($D$146:$N$146=$E$346)*($D$145:$N$145=$D382)*($C$147:$C$152=$B382))
) -
(
SUMIFS(I$318:I$328,$C$318:$C$328,$C382,$D$318:$D$328,$D382)*
SUMIFS(I$332:I$342,$C$332:$C$342,$C382,$D$332:$D$342,$D382)*
SUMPRODUCT($D$147:$N$152*($D$146:$N$146=$E$345)*($D$145:$N$145=$D382)*($C$147:$C$152=$B382))
)
)</f>
        <v>0</v>
      </c>
      <c r="J382" s="99" cm="1">
        <f t="array" ref="J382">$A382 * $E$108 * (
(
SUMIFS(J$318:J$328,$C$318:$C$328,$C382,$D$318:$D$328,$D382)*
SUMIFS(J$332:J$342,$C$332:$C$342,$C382,$D$332:$D$342,$D382)*
SUMPRODUCT($D$147:$N$152*($D$146:$N$146=$E$346)*($D$145:$N$145=$D382)*($C$147:$C$152=$B382))
) -
(
SUMIFS(J$318:J$328,$C$318:$C$328,$C382,$D$318:$D$328,$D382)*
SUMIFS(J$332:J$342,$C$332:$C$342,$C382,$D$332:$D$342,$D382)*
SUMPRODUCT($D$147:$N$152*($D$146:$N$146=$E$345)*($D$145:$N$145=$D382)*($C$147:$C$152=$B382))
)
)</f>
        <v>0</v>
      </c>
      <c r="K382" s="99" cm="1">
        <f t="array" ref="K382">$A382 * $E$108 * (
(
SUMIFS(K$318:K$328,$C$318:$C$328,$C382,$D$318:$D$328,$D382)*
SUMIFS(K$332:K$342,$C$332:$C$342,$C382,$D$332:$D$342,$D382)*
SUMPRODUCT($D$147:$N$152*($D$146:$N$146=$E$346)*($D$145:$N$145=$D382)*($C$147:$C$152=$B382))
) -
(
SUMIFS(K$318:K$328,$C$318:$C$328,$C382,$D$318:$D$328,$D382)*
SUMIFS(K$332:K$342,$C$332:$C$342,$C382,$D$332:$D$342,$D382)*
SUMPRODUCT($D$147:$N$152*($D$146:$N$146=$E$345)*($D$145:$N$145=$D382)*($C$147:$C$152=$B382))
)
)</f>
        <v>0</v>
      </c>
      <c r="L382" s="99" cm="1">
        <f t="array" ref="L382">$A382 * $E$108 * (
(
SUMIFS(L$318:L$328,$C$318:$C$328,$C382,$D$318:$D$328,$D382)*
SUMIFS(L$332:L$342,$C$332:$C$342,$C382,$D$332:$D$342,$D382)*
SUMPRODUCT($D$147:$N$152*($D$146:$N$146=$E$346)*($D$145:$N$145=$D382)*($C$147:$C$152=$B382))
) -
(
SUMIFS(L$318:L$328,$C$318:$C$328,$C382,$D$318:$D$328,$D382)*
SUMIFS(L$332:L$342,$C$332:$C$342,$C382,$D$332:$D$342,$D382)*
SUMPRODUCT($D$147:$N$152*($D$146:$N$146=$E$345)*($D$145:$N$145=$D382)*($C$147:$C$152=$B382))
)
)</f>
        <v>0</v>
      </c>
      <c r="M382" s="99" cm="1">
        <f t="array" ref="M382">$A382 * $E$108 * (
(
SUMIFS(M$318:M$328,$C$318:$C$328,$C382,$D$318:$D$328,$D382)*
SUMIFS(M$332:M$342,$C$332:$C$342,$C382,$D$332:$D$342,$D382)*
SUMPRODUCT($D$147:$N$152*($D$146:$N$146=$E$346)*($D$145:$N$145=$D382)*($C$147:$C$152=$B382))
) -
(
SUMIFS(M$318:M$328,$C$318:$C$328,$C382,$D$318:$D$328,$D382)*
SUMIFS(M$332:M$342,$C$332:$C$342,$C382,$D$332:$D$342,$D382)*
SUMPRODUCT($D$147:$N$152*($D$146:$N$146=$E$345)*($D$145:$N$145=$D382)*($C$147:$C$152=$B382))
)
)</f>
        <v>0</v>
      </c>
      <c r="N382" s="99" cm="1">
        <f t="array" ref="N382">$A382 * $E$108 * (
(
SUMIFS(N$318:N$328,$C$318:$C$328,$C382,$D$318:$D$328,$D382)*
SUMIFS(N$332:N$342,$C$332:$C$342,$C382,$D$332:$D$342,$D382)*
SUMPRODUCT($D$147:$N$152*($D$146:$N$146=$E$346)*($D$145:$N$145=$D382)*($C$147:$C$152=$B382))
) -
(
SUMIFS(N$318:N$328,$C$318:$C$328,$C382,$D$318:$D$328,$D382)*
SUMIFS(N$332:N$342,$C$332:$C$342,$C382,$D$332:$D$342,$D382)*
SUMPRODUCT($D$147:$N$152*($D$146:$N$146=$E$345)*($D$145:$N$145=$D382)*($C$147:$C$152=$B382))
)
)</f>
        <v>0</v>
      </c>
      <c r="O382" s="99" cm="1">
        <f t="array" ref="O382">$A382 * $E$108 * (
(
SUMIFS(O$318:O$328,$C$318:$C$328,$C382,$D$318:$D$328,$D382)*
SUMIFS(O$332:O$342,$C$332:$C$342,$C382,$D$332:$D$342,$D382)*
SUMPRODUCT($D$147:$N$152*($D$146:$N$146=$E$346)*($D$145:$N$145=$D382)*($C$147:$C$152=$B382))
) -
(
SUMIFS(O$318:O$328,$C$318:$C$328,$C382,$D$318:$D$328,$D382)*
SUMIFS(O$332:O$342,$C$332:$C$342,$C382,$D$332:$D$342,$D382)*
SUMPRODUCT($D$147:$N$152*($D$146:$N$146=$E$345)*($D$145:$N$145=$D382)*($C$147:$C$152=$B382))
)
)</f>
        <v>0</v>
      </c>
      <c r="P382" s="99" cm="1">
        <f t="array" ref="P382">$A382 * $E$108 * (
(
SUMIFS(P$318:P$328,$C$318:$C$328,$C382,$D$318:$D$328,$D382)*
SUMIFS(P$332:P$342,$C$332:$C$342,$C382,$D$332:$D$342,$D382)*
SUMPRODUCT($D$147:$N$152*($D$146:$N$146=$E$346)*($D$145:$N$145=$D382)*($C$147:$C$152=$B382))
) -
(
SUMIFS(P$318:P$328,$C$318:$C$328,$C382,$D$318:$D$328,$D382)*
SUMIFS(P$332:P$342,$C$332:$C$342,$C382,$D$332:$D$342,$D382)*
SUMPRODUCT($D$147:$N$152*($D$146:$N$146=$E$345)*($D$145:$N$145=$D382)*($C$147:$C$152=$B382))
)
)</f>
        <v>0</v>
      </c>
      <c r="Q382" s="99" cm="1">
        <f t="array" ref="Q382">$A382 * $E$108 * (
(
SUMIFS(Q$318:Q$328,$C$318:$C$328,$C382,$D$318:$D$328,$D382)*
SUMIFS(Q$332:Q$342,$C$332:$C$342,$C382,$D$332:$D$342,$D382)*
SUMPRODUCT($D$147:$N$152*($D$146:$N$146=$E$346)*($D$145:$N$145=$D382)*($C$147:$C$152=$B382))
) -
(
SUMIFS(Q$318:Q$328,$C$318:$C$328,$C382,$D$318:$D$328,$D382)*
SUMIFS(Q$332:Q$342,$C$332:$C$342,$C382,$D$332:$D$342,$D382)*
SUMPRODUCT($D$147:$N$152*($D$146:$N$146=$E$345)*($D$145:$N$145=$D382)*($C$147:$C$152=$B382))
)
)</f>
        <v>0</v>
      </c>
      <c r="R382" s="99" cm="1">
        <f t="array" ref="R382">$A382 * $E$108 * (
(
SUMIFS(R$318:R$328,$C$318:$C$328,$C382,$D$318:$D$328,$D382)*
SUMIFS(R$332:R$342,$C$332:$C$342,$C382,$D$332:$D$342,$D382)*
SUMPRODUCT($D$147:$N$152*($D$146:$N$146=$E$346)*($D$145:$N$145=$D382)*($C$147:$C$152=$B382))
) -
(
SUMIFS(R$318:R$328,$C$318:$C$328,$C382,$D$318:$D$328,$D382)*
SUMIFS(R$332:R$342,$C$332:$C$342,$C382,$D$332:$D$342,$D382)*
SUMPRODUCT($D$147:$N$152*($D$146:$N$146=$E$345)*($D$145:$N$145=$D382)*($C$147:$C$152=$B382))
)
)</f>
        <v>0</v>
      </c>
      <c r="S382" s="99" cm="1">
        <f t="array" ref="S382">$A382 * $E$108 * (
(
SUMIFS(S$318:S$328,$C$318:$C$328,$C382,$D$318:$D$328,$D382)*
SUMIFS(S$332:S$342,$C$332:$C$342,$C382,$D$332:$D$342,$D382)*
SUMPRODUCT($D$147:$N$152*($D$146:$N$146=$E$346)*($D$145:$N$145=$D382)*($C$147:$C$152=$B382))
) -
(
SUMIFS(S$318:S$328,$C$318:$C$328,$C382,$D$318:$D$328,$D382)*
SUMIFS(S$332:S$342,$C$332:$C$342,$C382,$D$332:$D$342,$D382)*
SUMPRODUCT($D$147:$N$152*($D$146:$N$146=$E$345)*($D$145:$N$145=$D382)*($C$147:$C$152=$B382))
)
)</f>
        <v>0</v>
      </c>
      <c r="T382" s="99" cm="1">
        <f t="array" ref="T382">$A382 * $E$108 * (
(
SUMIFS(T$318:T$328,$C$318:$C$328,$C382,$D$318:$D$328,$D382)*
SUMIFS(T$332:T$342,$C$332:$C$342,$C382,$D$332:$D$342,$D382)*
SUMPRODUCT($D$147:$N$152*($D$146:$N$146=$E$346)*($D$145:$N$145=$D382)*($C$147:$C$152=$B382))
) -
(
SUMIFS(T$318:T$328,$C$318:$C$328,$C382,$D$318:$D$328,$D382)*
SUMIFS(T$332:T$342,$C$332:$C$342,$C382,$D$332:$D$342,$D382)*
SUMPRODUCT($D$147:$N$152*($D$146:$N$146=$E$345)*($D$145:$N$145=$D382)*($C$147:$C$152=$B382))
)
)</f>
        <v>0</v>
      </c>
      <c r="U382" s="99" cm="1">
        <f t="array" ref="U382">$A382 * $E$108 * (
(
SUMIFS(U$318:U$328,$C$318:$C$328,$C382,$D$318:$D$328,$D382)*
SUMIFS(U$332:U$342,$C$332:$C$342,$C382,$D$332:$D$342,$D382)*
SUMPRODUCT($D$147:$N$152*($D$146:$N$146=$E$346)*($D$145:$N$145=$D382)*($C$147:$C$152=$B382))
) -
(
SUMIFS(U$318:U$328,$C$318:$C$328,$C382,$D$318:$D$328,$D382)*
SUMIFS(U$332:U$342,$C$332:$C$342,$C382,$D$332:$D$342,$D382)*
SUMPRODUCT($D$147:$N$152*($D$146:$N$146=$E$345)*($D$145:$N$145=$D382)*($C$147:$C$152=$B382))
)
)</f>
        <v>0</v>
      </c>
      <c r="V382" s="99" cm="1">
        <f t="array" ref="V382">$A382 * $E$108 * (
(
SUMIFS(V$318:V$328,$C$318:$C$328,$C382,$D$318:$D$328,$D382)*
SUMIFS(V$332:V$342,$C$332:$C$342,$C382,$D$332:$D$342,$D382)*
SUMPRODUCT($D$147:$N$152*($D$146:$N$146=$E$346)*($D$145:$N$145=$D382)*($C$147:$C$152=$B382))
) -
(
SUMIFS(V$318:V$328,$C$318:$C$328,$C382,$D$318:$D$328,$D382)*
SUMIFS(V$332:V$342,$C$332:$C$342,$C382,$D$332:$D$342,$D382)*
SUMPRODUCT($D$147:$N$152*($D$146:$N$146=$E$345)*($D$145:$N$145=$D382)*($C$147:$C$152=$B382))
)
)</f>
        <v>0</v>
      </c>
      <c r="W382" s="99" cm="1">
        <f t="array" ref="W382">$A382 * $E$108 * (
(
SUMIFS(W$318:W$328,$C$318:$C$328,$C382,$D$318:$D$328,$D382)*
SUMIFS(W$332:W$342,$C$332:$C$342,$C382,$D$332:$D$342,$D382)*
SUMPRODUCT($D$147:$N$152*($D$146:$N$146=$E$346)*($D$145:$N$145=$D382)*($C$147:$C$152=$B382))
) -
(
SUMIFS(W$318:W$328,$C$318:$C$328,$C382,$D$318:$D$328,$D382)*
SUMIFS(W$332:W$342,$C$332:$C$342,$C382,$D$332:$D$342,$D382)*
SUMPRODUCT($D$147:$N$152*($D$146:$N$146=$E$345)*($D$145:$N$145=$D382)*($C$147:$C$152=$B382))
)
)</f>
        <v>0</v>
      </c>
      <c r="X382" s="99" cm="1">
        <f t="array" ref="X382">$A382 * $E$108 * (
(
SUMIFS(X$318:X$328,$C$318:$C$328,$C382,$D$318:$D$328,$D382)*
SUMIFS(X$332:X$342,$C$332:$C$342,$C382,$D$332:$D$342,$D382)*
SUMPRODUCT($D$147:$N$152*($D$146:$N$146=$E$346)*($D$145:$N$145=$D382)*($C$147:$C$152=$B382))
) -
(
SUMIFS(X$318:X$328,$C$318:$C$328,$C382,$D$318:$D$328,$D382)*
SUMIFS(X$332:X$342,$C$332:$C$342,$C382,$D$332:$D$342,$D382)*
SUMPRODUCT($D$147:$N$152*($D$146:$N$146=$E$345)*($D$145:$N$145=$D382)*($C$147:$C$152=$B382))
)
)</f>
        <v>0</v>
      </c>
      <c r="Y382" s="99" cm="1">
        <f t="array" ref="Y382">$A382 * $E$108 * (
(
SUMIFS(Y$318:Y$328,$C$318:$C$328,$C382,$D$318:$D$328,$D382)*
SUMIFS(Y$332:Y$342,$C$332:$C$342,$C382,$D$332:$D$342,$D382)*
SUMPRODUCT($D$147:$N$152*($D$146:$N$146=$E$346)*($D$145:$N$145=$D382)*($C$147:$C$152=$B382))
) -
(
SUMIFS(Y$318:Y$328,$C$318:$C$328,$C382,$D$318:$D$328,$D382)*
SUMIFS(Y$332:Y$342,$C$332:$C$342,$C382,$D$332:$D$342,$D382)*
SUMPRODUCT($D$147:$N$152*($D$146:$N$146=$E$345)*($D$145:$N$145=$D382)*($C$147:$C$152=$B382))
)
)</f>
        <v>0</v>
      </c>
      <c r="Z382" s="99" cm="1">
        <f t="array" ref="Z382">$A382 * $E$108 * (
(
SUMIFS(Z$318:Z$328,$C$318:$C$328,$C382,$D$318:$D$328,$D382)*
SUMIFS(Z$332:Z$342,$C$332:$C$342,$C382,$D$332:$D$342,$D382)*
SUMPRODUCT($D$147:$N$152*($D$146:$N$146=$E$346)*($D$145:$N$145=$D382)*($C$147:$C$152=$B382))
) -
(
SUMIFS(Z$318:Z$328,$C$318:$C$328,$C382,$D$318:$D$328,$D382)*
SUMIFS(Z$332:Z$342,$C$332:$C$342,$C382,$D$332:$D$342,$D382)*
SUMPRODUCT($D$147:$N$152*($D$146:$N$146=$E$345)*($D$145:$N$145=$D382)*($C$147:$C$152=$B382))
)
)</f>
        <v>0</v>
      </c>
      <c r="AA382" s="99" cm="1">
        <f t="array" ref="AA382">$A382 * $E$108 * (
(
SUMIFS(AA$318:AA$328,$C$318:$C$328,$C382,$D$318:$D$328,$D382)*
SUMIFS(AA$332:AA$342,$C$332:$C$342,$C382,$D$332:$D$342,$D382)*
SUMPRODUCT($D$147:$N$152*($D$146:$N$146=$E$346)*($D$145:$N$145=$D382)*($C$147:$C$152=$B382))
) -
(
SUMIFS(AA$318:AA$328,$C$318:$C$328,$C382,$D$318:$D$328,$D382)*
SUMIFS(AA$332:AA$342,$C$332:$C$342,$C382,$D$332:$D$342,$D382)*
SUMPRODUCT($D$147:$N$152*($D$146:$N$146=$E$345)*($D$145:$N$145=$D382)*($C$147:$C$152=$B382))
)
)</f>
        <v>0</v>
      </c>
      <c r="AB382" s="99" cm="1">
        <f t="array" ref="AB382">$A382 * $E$108 * (
(
SUMIFS(AB$318:AB$328,$C$318:$C$328,$C382,$D$318:$D$328,$D382)*
SUMIFS(AB$332:AB$342,$C$332:$C$342,$C382,$D$332:$D$342,$D382)*
SUMPRODUCT($D$147:$N$152*($D$146:$N$146=$E$346)*($D$145:$N$145=$D382)*($C$147:$C$152=$B382))
) -
(
SUMIFS(AB$318:AB$328,$C$318:$C$328,$C382,$D$318:$D$328,$D382)*
SUMIFS(AB$332:AB$342,$C$332:$C$342,$C382,$D$332:$D$342,$D382)*
SUMPRODUCT($D$147:$N$152*($D$146:$N$146=$E$345)*($D$145:$N$145=$D382)*($C$147:$C$152=$B382))
)
)</f>
        <v>0</v>
      </c>
      <c r="AC382" s="99" cm="1">
        <f t="array" ref="AC382">$A382 * $E$108 * (
(
SUMIFS(AC$318:AC$328,$C$318:$C$328,$C382,$D$318:$D$328,$D382)*
SUMIFS(AC$332:AC$342,$C$332:$C$342,$C382,$D$332:$D$342,$D382)*
SUMPRODUCT($D$147:$N$152*($D$146:$N$146=$E$346)*($D$145:$N$145=$D382)*($C$147:$C$152=$B382))
) -
(
SUMIFS(AC$318:AC$328,$C$318:$C$328,$C382,$D$318:$D$328,$D382)*
SUMIFS(AC$332:AC$342,$C$332:$C$342,$C382,$D$332:$D$342,$D382)*
SUMPRODUCT($D$147:$N$152*($D$146:$N$146=$E$345)*($D$145:$N$145=$D382)*($C$147:$C$152=$B382))
)
)</f>
        <v>0</v>
      </c>
      <c r="AD382" s="99" cm="1">
        <f t="array" ref="AD382">$A382 * $E$108 * (
(
SUMIFS(AD$318:AD$328,$C$318:$C$328,$C382,$D$318:$D$328,$D382)*
SUMIFS(AD$332:AD$342,$C$332:$C$342,$C382,$D$332:$D$342,$D382)*
SUMPRODUCT($D$147:$N$152*($D$146:$N$146=$E$346)*($D$145:$N$145=$D382)*($C$147:$C$152=$B382))
) -
(
SUMIFS(AD$318:AD$328,$C$318:$C$328,$C382,$D$318:$D$328,$D382)*
SUMIFS(AD$332:AD$342,$C$332:$C$342,$C382,$D$332:$D$342,$D382)*
SUMPRODUCT($D$147:$N$152*($D$146:$N$146=$E$345)*($D$145:$N$145=$D382)*($C$147:$C$152=$B382))
)
)</f>
        <v>0</v>
      </c>
    </row>
    <row r="383" spans="1:30" x14ac:dyDescent="0.2">
      <c r="A383" s="15">
        <f>1</f>
        <v>1</v>
      </c>
      <c r="B383" s="6" t="s">
        <v>46</v>
      </c>
      <c r="C383" s="6" t="s">
        <v>35</v>
      </c>
      <c r="D383" s="6" t="s">
        <v>123</v>
      </c>
      <c r="E383" s="99" cm="1">
        <f t="array" ref="E383">$A383 * $E$108 * (
(
SUMIFS(E$318:E$328,$C$318:$C$328,$C383,$D$318:$D$328,$D383)*
SUMIFS(E$332:E$342,$C$332:$C$342,$C383,$D$332:$D$342,$D383)*
SUMPRODUCT($D$147:$N$152*($D$146:$N$146=$E$346)*($D$145:$N$145=$D383)*($C$147:$C$152=$B383))
) -
(
SUMIFS(E$318:E$328,$C$318:$C$328,$C383,$D$318:$D$328,$D383)*
SUMIFS(E$332:E$342,$C$332:$C$342,$C383,$D$332:$D$342,$D383)*
SUMPRODUCT($D$147:$N$152*($D$146:$N$146=$E$345)*($D$145:$N$145=$D383)*($C$147:$C$152=$B383))
)
)</f>
        <v>0</v>
      </c>
      <c r="F383" s="99" cm="1">
        <f t="array" ref="F383">$A383 * $E$108 * (
(
SUMIFS(F$318:F$328,$C$318:$C$328,$C383,$D$318:$D$328,$D383)*
SUMIFS(F$332:F$342,$C$332:$C$342,$C383,$D$332:$D$342,$D383)*
SUMPRODUCT($D$147:$N$152*($D$146:$N$146=$E$346)*($D$145:$N$145=$D383)*($C$147:$C$152=$B383))
) -
(
SUMIFS(F$318:F$328,$C$318:$C$328,$C383,$D$318:$D$328,$D383)*
SUMIFS(F$332:F$342,$C$332:$C$342,$C383,$D$332:$D$342,$D383)*
SUMPRODUCT($D$147:$N$152*($D$146:$N$146=$E$345)*($D$145:$N$145=$D383)*($C$147:$C$152=$B383))
)
)</f>
        <v>0</v>
      </c>
      <c r="G383" s="99" cm="1">
        <f t="array" ref="G383">$A383 * $E$108 * (
(
SUMIFS(G$318:G$328,$C$318:$C$328,$C383,$D$318:$D$328,$D383)*
SUMIFS(G$332:G$342,$C$332:$C$342,$C383,$D$332:$D$342,$D383)*
SUMPRODUCT($D$147:$N$152*($D$146:$N$146=$E$346)*($D$145:$N$145=$D383)*($C$147:$C$152=$B383))
) -
(
SUMIFS(G$318:G$328,$C$318:$C$328,$C383,$D$318:$D$328,$D383)*
SUMIFS(G$332:G$342,$C$332:$C$342,$C383,$D$332:$D$342,$D383)*
SUMPRODUCT($D$147:$N$152*($D$146:$N$146=$E$345)*($D$145:$N$145=$D383)*($C$147:$C$152=$B383))
)
)</f>
        <v>0</v>
      </c>
      <c r="H383" s="99" cm="1">
        <f t="array" ref="H383">$A383 * $E$108 * (
(
SUMIFS(H$318:H$328,$C$318:$C$328,$C383,$D$318:$D$328,$D383)*
SUMIFS(H$332:H$342,$C$332:$C$342,$C383,$D$332:$D$342,$D383)*
SUMPRODUCT($D$147:$N$152*($D$146:$N$146=$E$346)*($D$145:$N$145=$D383)*($C$147:$C$152=$B383))
) -
(
SUMIFS(H$318:H$328,$C$318:$C$328,$C383,$D$318:$D$328,$D383)*
SUMIFS(H$332:H$342,$C$332:$C$342,$C383,$D$332:$D$342,$D383)*
SUMPRODUCT($D$147:$N$152*($D$146:$N$146=$E$345)*($D$145:$N$145=$D383)*($C$147:$C$152=$B383))
)
)</f>
        <v>0</v>
      </c>
      <c r="I383" s="99" cm="1">
        <f t="array" ref="I383">$A383 * $E$108 * (
(
SUMIFS(I$318:I$328,$C$318:$C$328,$C383,$D$318:$D$328,$D383)*
SUMIFS(I$332:I$342,$C$332:$C$342,$C383,$D$332:$D$342,$D383)*
SUMPRODUCT($D$147:$N$152*($D$146:$N$146=$E$346)*($D$145:$N$145=$D383)*($C$147:$C$152=$B383))
) -
(
SUMIFS(I$318:I$328,$C$318:$C$328,$C383,$D$318:$D$328,$D383)*
SUMIFS(I$332:I$342,$C$332:$C$342,$C383,$D$332:$D$342,$D383)*
SUMPRODUCT($D$147:$N$152*($D$146:$N$146=$E$345)*($D$145:$N$145=$D383)*($C$147:$C$152=$B383))
)
)</f>
        <v>0</v>
      </c>
      <c r="J383" s="99" cm="1">
        <f t="array" ref="J383">$A383 * $E$108 * (
(
SUMIFS(J$318:J$328,$C$318:$C$328,$C383,$D$318:$D$328,$D383)*
SUMIFS(J$332:J$342,$C$332:$C$342,$C383,$D$332:$D$342,$D383)*
SUMPRODUCT($D$147:$N$152*($D$146:$N$146=$E$346)*($D$145:$N$145=$D383)*($C$147:$C$152=$B383))
) -
(
SUMIFS(J$318:J$328,$C$318:$C$328,$C383,$D$318:$D$328,$D383)*
SUMIFS(J$332:J$342,$C$332:$C$342,$C383,$D$332:$D$342,$D383)*
SUMPRODUCT($D$147:$N$152*($D$146:$N$146=$E$345)*($D$145:$N$145=$D383)*($C$147:$C$152=$B383))
)
)</f>
        <v>0</v>
      </c>
      <c r="K383" s="99" cm="1">
        <f t="array" ref="K383">$A383 * $E$108 * (
(
SUMIFS(K$318:K$328,$C$318:$C$328,$C383,$D$318:$D$328,$D383)*
SUMIFS(K$332:K$342,$C$332:$C$342,$C383,$D$332:$D$342,$D383)*
SUMPRODUCT($D$147:$N$152*($D$146:$N$146=$E$346)*($D$145:$N$145=$D383)*($C$147:$C$152=$B383))
) -
(
SUMIFS(K$318:K$328,$C$318:$C$328,$C383,$D$318:$D$328,$D383)*
SUMIFS(K$332:K$342,$C$332:$C$342,$C383,$D$332:$D$342,$D383)*
SUMPRODUCT($D$147:$N$152*($D$146:$N$146=$E$345)*($D$145:$N$145=$D383)*($C$147:$C$152=$B383))
)
)</f>
        <v>0</v>
      </c>
      <c r="L383" s="99" cm="1">
        <f t="array" ref="L383">$A383 * $E$108 * (
(
SUMIFS(L$318:L$328,$C$318:$C$328,$C383,$D$318:$D$328,$D383)*
SUMIFS(L$332:L$342,$C$332:$C$342,$C383,$D$332:$D$342,$D383)*
SUMPRODUCT($D$147:$N$152*($D$146:$N$146=$E$346)*($D$145:$N$145=$D383)*($C$147:$C$152=$B383))
) -
(
SUMIFS(L$318:L$328,$C$318:$C$328,$C383,$D$318:$D$328,$D383)*
SUMIFS(L$332:L$342,$C$332:$C$342,$C383,$D$332:$D$342,$D383)*
SUMPRODUCT($D$147:$N$152*($D$146:$N$146=$E$345)*($D$145:$N$145=$D383)*($C$147:$C$152=$B383))
)
)</f>
        <v>0</v>
      </c>
      <c r="M383" s="99" cm="1">
        <f t="array" ref="M383">$A383 * $E$108 * (
(
SUMIFS(M$318:M$328,$C$318:$C$328,$C383,$D$318:$D$328,$D383)*
SUMIFS(M$332:M$342,$C$332:$C$342,$C383,$D$332:$D$342,$D383)*
SUMPRODUCT($D$147:$N$152*($D$146:$N$146=$E$346)*($D$145:$N$145=$D383)*($C$147:$C$152=$B383))
) -
(
SUMIFS(M$318:M$328,$C$318:$C$328,$C383,$D$318:$D$328,$D383)*
SUMIFS(M$332:M$342,$C$332:$C$342,$C383,$D$332:$D$342,$D383)*
SUMPRODUCT($D$147:$N$152*($D$146:$N$146=$E$345)*($D$145:$N$145=$D383)*($C$147:$C$152=$B383))
)
)</f>
        <v>0</v>
      </c>
      <c r="N383" s="99" cm="1">
        <f t="array" ref="N383">$A383 * $E$108 * (
(
SUMIFS(N$318:N$328,$C$318:$C$328,$C383,$D$318:$D$328,$D383)*
SUMIFS(N$332:N$342,$C$332:$C$342,$C383,$D$332:$D$342,$D383)*
SUMPRODUCT($D$147:$N$152*($D$146:$N$146=$E$346)*($D$145:$N$145=$D383)*($C$147:$C$152=$B383))
) -
(
SUMIFS(N$318:N$328,$C$318:$C$328,$C383,$D$318:$D$328,$D383)*
SUMIFS(N$332:N$342,$C$332:$C$342,$C383,$D$332:$D$342,$D383)*
SUMPRODUCT($D$147:$N$152*($D$146:$N$146=$E$345)*($D$145:$N$145=$D383)*($C$147:$C$152=$B383))
)
)</f>
        <v>0</v>
      </c>
      <c r="O383" s="99" cm="1">
        <f t="array" ref="O383">$A383 * $E$108 * (
(
SUMIFS(O$318:O$328,$C$318:$C$328,$C383,$D$318:$D$328,$D383)*
SUMIFS(O$332:O$342,$C$332:$C$342,$C383,$D$332:$D$342,$D383)*
SUMPRODUCT($D$147:$N$152*($D$146:$N$146=$E$346)*($D$145:$N$145=$D383)*($C$147:$C$152=$B383))
) -
(
SUMIFS(O$318:O$328,$C$318:$C$328,$C383,$D$318:$D$328,$D383)*
SUMIFS(O$332:O$342,$C$332:$C$342,$C383,$D$332:$D$342,$D383)*
SUMPRODUCT($D$147:$N$152*($D$146:$N$146=$E$345)*($D$145:$N$145=$D383)*($C$147:$C$152=$B383))
)
)</f>
        <v>0</v>
      </c>
      <c r="P383" s="99" cm="1">
        <f t="array" ref="P383">$A383 * $E$108 * (
(
SUMIFS(P$318:P$328,$C$318:$C$328,$C383,$D$318:$D$328,$D383)*
SUMIFS(P$332:P$342,$C$332:$C$342,$C383,$D$332:$D$342,$D383)*
SUMPRODUCT($D$147:$N$152*($D$146:$N$146=$E$346)*($D$145:$N$145=$D383)*($C$147:$C$152=$B383))
) -
(
SUMIFS(P$318:P$328,$C$318:$C$328,$C383,$D$318:$D$328,$D383)*
SUMIFS(P$332:P$342,$C$332:$C$342,$C383,$D$332:$D$342,$D383)*
SUMPRODUCT($D$147:$N$152*($D$146:$N$146=$E$345)*($D$145:$N$145=$D383)*($C$147:$C$152=$B383))
)
)</f>
        <v>0</v>
      </c>
      <c r="Q383" s="99" cm="1">
        <f t="array" ref="Q383">$A383 * $E$108 * (
(
SUMIFS(Q$318:Q$328,$C$318:$C$328,$C383,$D$318:$D$328,$D383)*
SUMIFS(Q$332:Q$342,$C$332:$C$342,$C383,$D$332:$D$342,$D383)*
SUMPRODUCT($D$147:$N$152*($D$146:$N$146=$E$346)*($D$145:$N$145=$D383)*($C$147:$C$152=$B383))
) -
(
SUMIFS(Q$318:Q$328,$C$318:$C$328,$C383,$D$318:$D$328,$D383)*
SUMIFS(Q$332:Q$342,$C$332:$C$342,$C383,$D$332:$D$342,$D383)*
SUMPRODUCT($D$147:$N$152*($D$146:$N$146=$E$345)*($D$145:$N$145=$D383)*($C$147:$C$152=$B383))
)
)</f>
        <v>0</v>
      </c>
      <c r="R383" s="99" cm="1">
        <f t="array" ref="R383">$A383 * $E$108 * (
(
SUMIFS(R$318:R$328,$C$318:$C$328,$C383,$D$318:$D$328,$D383)*
SUMIFS(R$332:R$342,$C$332:$C$342,$C383,$D$332:$D$342,$D383)*
SUMPRODUCT($D$147:$N$152*($D$146:$N$146=$E$346)*($D$145:$N$145=$D383)*($C$147:$C$152=$B383))
) -
(
SUMIFS(R$318:R$328,$C$318:$C$328,$C383,$D$318:$D$328,$D383)*
SUMIFS(R$332:R$342,$C$332:$C$342,$C383,$D$332:$D$342,$D383)*
SUMPRODUCT($D$147:$N$152*($D$146:$N$146=$E$345)*($D$145:$N$145=$D383)*($C$147:$C$152=$B383))
)
)</f>
        <v>0</v>
      </c>
      <c r="S383" s="99" cm="1">
        <f t="array" ref="S383">$A383 * $E$108 * (
(
SUMIFS(S$318:S$328,$C$318:$C$328,$C383,$D$318:$D$328,$D383)*
SUMIFS(S$332:S$342,$C$332:$C$342,$C383,$D$332:$D$342,$D383)*
SUMPRODUCT($D$147:$N$152*($D$146:$N$146=$E$346)*($D$145:$N$145=$D383)*($C$147:$C$152=$B383))
) -
(
SUMIFS(S$318:S$328,$C$318:$C$328,$C383,$D$318:$D$328,$D383)*
SUMIFS(S$332:S$342,$C$332:$C$342,$C383,$D$332:$D$342,$D383)*
SUMPRODUCT($D$147:$N$152*($D$146:$N$146=$E$345)*($D$145:$N$145=$D383)*($C$147:$C$152=$B383))
)
)</f>
        <v>0</v>
      </c>
      <c r="T383" s="99" cm="1">
        <f t="array" ref="T383">$A383 * $E$108 * (
(
SUMIFS(T$318:T$328,$C$318:$C$328,$C383,$D$318:$D$328,$D383)*
SUMIFS(T$332:T$342,$C$332:$C$342,$C383,$D$332:$D$342,$D383)*
SUMPRODUCT($D$147:$N$152*($D$146:$N$146=$E$346)*($D$145:$N$145=$D383)*($C$147:$C$152=$B383))
) -
(
SUMIFS(T$318:T$328,$C$318:$C$328,$C383,$D$318:$D$328,$D383)*
SUMIFS(T$332:T$342,$C$332:$C$342,$C383,$D$332:$D$342,$D383)*
SUMPRODUCT($D$147:$N$152*($D$146:$N$146=$E$345)*($D$145:$N$145=$D383)*($C$147:$C$152=$B383))
)
)</f>
        <v>0</v>
      </c>
      <c r="U383" s="99" cm="1">
        <f t="array" ref="U383">$A383 * $E$108 * (
(
SUMIFS(U$318:U$328,$C$318:$C$328,$C383,$D$318:$D$328,$D383)*
SUMIFS(U$332:U$342,$C$332:$C$342,$C383,$D$332:$D$342,$D383)*
SUMPRODUCT($D$147:$N$152*($D$146:$N$146=$E$346)*($D$145:$N$145=$D383)*($C$147:$C$152=$B383))
) -
(
SUMIFS(U$318:U$328,$C$318:$C$328,$C383,$D$318:$D$328,$D383)*
SUMIFS(U$332:U$342,$C$332:$C$342,$C383,$D$332:$D$342,$D383)*
SUMPRODUCT($D$147:$N$152*($D$146:$N$146=$E$345)*($D$145:$N$145=$D383)*($C$147:$C$152=$B383))
)
)</f>
        <v>0</v>
      </c>
      <c r="V383" s="99" cm="1">
        <f t="array" ref="V383">$A383 * $E$108 * (
(
SUMIFS(V$318:V$328,$C$318:$C$328,$C383,$D$318:$D$328,$D383)*
SUMIFS(V$332:V$342,$C$332:$C$342,$C383,$D$332:$D$342,$D383)*
SUMPRODUCT($D$147:$N$152*($D$146:$N$146=$E$346)*($D$145:$N$145=$D383)*($C$147:$C$152=$B383))
) -
(
SUMIFS(V$318:V$328,$C$318:$C$328,$C383,$D$318:$D$328,$D383)*
SUMIFS(V$332:V$342,$C$332:$C$342,$C383,$D$332:$D$342,$D383)*
SUMPRODUCT($D$147:$N$152*($D$146:$N$146=$E$345)*($D$145:$N$145=$D383)*($C$147:$C$152=$B383))
)
)</f>
        <v>0</v>
      </c>
      <c r="W383" s="99" cm="1">
        <f t="array" ref="W383">$A383 * $E$108 * (
(
SUMIFS(W$318:W$328,$C$318:$C$328,$C383,$D$318:$D$328,$D383)*
SUMIFS(W$332:W$342,$C$332:$C$342,$C383,$D$332:$D$342,$D383)*
SUMPRODUCT($D$147:$N$152*($D$146:$N$146=$E$346)*($D$145:$N$145=$D383)*($C$147:$C$152=$B383))
) -
(
SUMIFS(W$318:W$328,$C$318:$C$328,$C383,$D$318:$D$328,$D383)*
SUMIFS(W$332:W$342,$C$332:$C$342,$C383,$D$332:$D$342,$D383)*
SUMPRODUCT($D$147:$N$152*($D$146:$N$146=$E$345)*($D$145:$N$145=$D383)*($C$147:$C$152=$B383))
)
)</f>
        <v>0</v>
      </c>
      <c r="X383" s="99" cm="1">
        <f t="array" ref="X383">$A383 * $E$108 * (
(
SUMIFS(X$318:X$328,$C$318:$C$328,$C383,$D$318:$D$328,$D383)*
SUMIFS(X$332:X$342,$C$332:$C$342,$C383,$D$332:$D$342,$D383)*
SUMPRODUCT($D$147:$N$152*($D$146:$N$146=$E$346)*($D$145:$N$145=$D383)*($C$147:$C$152=$B383))
) -
(
SUMIFS(X$318:X$328,$C$318:$C$328,$C383,$D$318:$D$328,$D383)*
SUMIFS(X$332:X$342,$C$332:$C$342,$C383,$D$332:$D$342,$D383)*
SUMPRODUCT($D$147:$N$152*($D$146:$N$146=$E$345)*($D$145:$N$145=$D383)*($C$147:$C$152=$B383))
)
)</f>
        <v>0</v>
      </c>
      <c r="Y383" s="99" cm="1">
        <f t="array" ref="Y383">$A383 * $E$108 * (
(
SUMIFS(Y$318:Y$328,$C$318:$C$328,$C383,$D$318:$D$328,$D383)*
SUMIFS(Y$332:Y$342,$C$332:$C$342,$C383,$D$332:$D$342,$D383)*
SUMPRODUCT($D$147:$N$152*($D$146:$N$146=$E$346)*($D$145:$N$145=$D383)*($C$147:$C$152=$B383))
) -
(
SUMIFS(Y$318:Y$328,$C$318:$C$328,$C383,$D$318:$D$328,$D383)*
SUMIFS(Y$332:Y$342,$C$332:$C$342,$C383,$D$332:$D$342,$D383)*
SUMPRODUCT($D$147:$N$152*($D$146:$N$146=$E$345)*($D$145:$N$145=$D383)*($C$147:$C$152=$B383))
)
)</f>
        <v>0</v>
      </c>
      <c r="Z383" s="99" cm="1">
        <f t="array" ref="Z383">$A383 * $E$108 * (
(
SUMIFS(Z$318:Z$328,$C$318:$C$328,$C383,$D$318:$D$328,$D383)*
SUMIFS(Z$332:Z$342,$C$332:$C$342,$C383,$D$332:$D$342,$D383)*
SUMPRODUCT($D$147:$N$152*($D$146:$N$146=$E$346)*($D$145:$N$145=$D383)*($C$147:$C$152=$B383))
) -
(
SUMIFS(Z$318:Z$328,$C$318:$C$328,$C383,$D$318:$D$328,$D383)*
SUMIFS(Z$332:Z$342,$C$332:$C$342,$C383,$D$332:$D$342,$D383)*
SUMPRODUCT($D$147:$N$152*($D$146:$N$146=$E$345)*($D$145:$N$145=$D383)*($C$147:$C$152=$B383))
)
)</f>
        <v>0</v>
      </c>
      <c r="AA383" s="99" cm="1">
        <f t="array" ref="AA383">$A383 * $E$108 * (
(
SUMIFS(AA$318:AA$328,$C$318:$C$328,$C383,$D$318:$D$328,$D383)*
SUMIFS(AA$332:AA$342,$C$332:$C$342,$C383,$D$332:$D$342,$D383)*
SUMPRODUCT($D$147:$N$152*($D$146:$N$146=$E$346)*($D$145:$N$145=$D383)*($C$147:$C$152=$B383))
) -
(
SUMIFS(AA$318:AA$328,$C$318:$C$328,$C383,$D$318:$D$328,$D383)*
SUMIFS(AA$332:AA$342,$C$332:$C$342,$C383,$D$332:$D$342,$D383)*
SUMPRODUCT($D$147:$N$152*($D$146:$N$146=$E$345)*($D$145:$N$145=$D383)*($C$147:$C$152=$B383))
)
)</f>
        <v>0</v>
      </c>
      <c r="AB383" s="99" cm="1">
        <f t="array" ref="AB383">$A383 * $E$108 * (
(
SUMIFS(AB$318:AB$328,$C$318:$C$328,$C383,$D$318:$D$328,$D383)*
SUMIFS(AB$332:AB$342,$C$332:$C$342,$C383,$D$332:$D$342,$D383)*
SUMPRODUCT($D$147:$N$152*($D$146:$N$146=$E$346)*($D$145:$N$145=$D383)*($C$147:$C$152=$B383))
) -
(
SUMIFS(AB$318:AB$328,$C$318:$C$328,$C383,$D$318:$D$328,$D383)*
SUMIFS(AB$332:AB$342,$C$332:$C$342,$C383,$D$332:$D$342,$D383)*
SUMPRODUCT($D$147:$N$152*($D$146:$N$146=$E$345)*($D$145:$N$145=$D383)*($C$147:$C$152=$B383))
)
)</f>
        <v>0</v>
      </c>
      <c r="AC383" s="99" cm="1">
        <f t="array" ref="AC383">$A383 * $E$108 * (
(
SUMIFS(AC$318:AC$328,$C$318:$C$328,$C383,$D$318:$D$328,$D383)*
SUMIFS(AC$332:AC$342,$C$332:$C$342,$C383,$D$332:$D$342,$D383)*
SUMPRODUCT($D$147:$N$152*($D$146:$N$146=$E$346)*($D$145:$N$145=$D383)*($C$147:$C$152=$B383))
) -
(
SUMIFS(AC$318:AC$328,$C$318:$C$328,$C383,$D$318:$D$328,$D383)*
SUMIFS(AC$332:AC$342,$C$332:$C$342,$C383,$D$332:$D$342,$D383)*
SUMPRODUCT($D$147:$N$152*($D$146:$N$146=$E$345)*($D$145:$N$145=$D383)*($C$147:$C$152=$B383))
)
)</f>
        <v>0</v>
      </c>
      <c r="AD383" s="99" cm="1">
        <f t="array" ref="AD383">$A383 * $E$108 * (
(
SUMIFS(AD$318:AD$328,$C$318:$C$328,$C383,$D$318:$D$328,$D383)*
SUMIFS(AD$332:AD$342,$C$332:$C$342,$C383,$D$332:$D$342,$D383)*
SUMPRODUCT($D$147:$N$152*($D$146:$N$146=$E$346)*($D$145:$N$145=$D383)*($C$147:$C$152=$B383))
) -
(
SUMIFS(AD$318:AD$328,$C$318:$C$328,$C383,$D$318:$D$328,$D383)*
SUMIFS(AD$332:AD$342,$C$332:$C$342,$C383,$D$332:$D$342,$D383)*
SUMPRODUCT($D$147:$N$152*($D$146:$N$146=$E$345)*($D$145:$N$145=$D383)*($C$147:$C$152=$B383))
)
)</f>
        <v>0</v>
      </c>
    </row>
    <row r="384" spans="1:30" x14ac:dyDescent="0.2">
      <c r="A384" s="15">
        <f>1</f>
        <v>1</v>
      </c>
      <c r="B384" s="6" t="s">
        <v>47</v>
      </c>
      <c r="C384" s="6" t="s">
        <v>35</v>
      </c>
      <c r="D384" s="6" t="s">
        <v>123</v>
      </c>
      <c r="E384" s="99" cm="1">
        <f t="array" ref="E384">$A384 * $E$108 * (
(
SUMIFS(E$318:E$328,$C$318:$C$328,$C384,$D$318:$D$328,$D384)*
SUMIFS(E$332:E$342,$C$332:$C$342,$C384,$D$332:$D$342,$D384)*
SUMPRODUCT($D$147:$N$152*($D$146:$N$146=$E$346)*($D$145:$N$145=$D384)*($C$147:$C$152=$B384))
) -
(
SUMIFS(E$318:E$328,$C$318:$C$328,$C384,$D$318:$D$328,$D384)*
SUMIFS(E$332:E$342,$C$332:$C$342,$C384,$D$332:$D$342,$D384)*
SUMPRODUCT($D$147:$N$152*($D$146:$N$146=$E$345)*($D$145:$N$145=$D384)*($C$147:$C$152=$B384))
)
)</f>
        <v>0</v>
      </c>
      <c r="F384" s="99" cm="1">
        <f t="array" ref="F384">$A384 * $E$108 * (
(
SUMIFS(F$318:F$328,$C$318:$C$328,$C384,$D$318:$D$328,$D384)*
SUMIFS(F$332:F$342,$C$332:$C$342,$C384,$D$332:$D$342,$D384)*
SUMPRODUCT($D$147:$N$152*($D$146:$N$146=$E$346)*($D$145:$N$145=$D384)*($C$147:$C$152=$B384))
) -
(
SUMIFS(F$318:F$328,$C$318:$C$328,$C384,$D$318:$D$328,$D384)*
SUMIFS(F$332:F$342,$C$332:$C$342,$C384,$D$332:$D$342,$D384)*
SUMPRODUCT($D$147:$N$152*($D$146:$N$146=$E$345)*($D$145:$N$145=$D384)*($C$147:$C$152=$B384))
)
)</f>
        <v>0</v>
      </c>
      <c r="G384" s="99" cm="1">
        <f t="array" ref="G384">$A384 * $E$108 * (
(
SUMIFS(G$318:G$328,$C$318:$C$328,$C384,$D$318:$D$328,$D384)*
SUMIFS(G$332:G$342,$C$332:$C$342,$C384,$D$332:$D$342,$D384)*
SUMPRODUCT($D$147:$N$152*($D$146:$N$146=$E$346)*($D$145:$N$145=$D384)*($C$147:$C$152=$B384))
) -
(
SUMIFS(G$318:G$328,$C$318:$C$328,$C384,$D$318:$D$328,$D384)*
SUMIFS(G$332:G$342,$C$332:$C$342,$C384,$D$332:$D$342,$D384)*
SUMPRODUCT($D$147:$N$152*($D$146:$N$146=$E$345)*($D$145:$N$145=$D384)*($C$147:$C$152=$B384))
)
)</f>
        <v>0</v>
      </c>
      <c r="H384" s="99" cm="1">
        <f t="array" ref="H384">$A384 * $E$108 * (
(
SUMIFS(H$318:H$328,$C$318:$C$328,$C384,$D$318:$D$328,$D384)*
SUMIFS(H$332:H$342,$C$332:$C$342,$C384,$D$332:$D$342,$D384)*
SUMPRODUCT($D$147:$N$152*($D$146:$N$146=$E$346)*($D$145:$N$145=$D384)*($C$147:$C$152=$B384))
) -
(
SUMIFS(H$318:H$328,$C$318:$C$328,$C384,$D$318:$D$328,$D384)*
SUMIFS(H$332:H$342,$C$332:$C$342,$C384,$D$332:$D$342,$D384)*
SUMPRODUCT($D$147:$N$152*($D$146:$N$146=$E$345)*($D$145:$N$145=$D384)*($C$147:$C$152=$B384))
)
)</f>
        <v>0</v>
      </c>
      <c r="I384" s="99" cm="1">
        <f t="array" ref="I384">$A384 * $E$108 * (
(
SUMIFS(I$318:I$328,$C$318:$C$328,$C384,$D$318:$D$328,$D384)*
SUMIFS(I$332:I$342,$C$332:$C$342,$C384,$D$332:$D$342,$D384)*
SUMPRODUCT($D$147:$N$152*($D$146:$N$146=$E$346)*($D$145:$N$145=$D384)*($C$147:$C$152=$B384))
) -
(
SUMIFS(I$318:I$328,$C$318:$C$328,$C384,$D$318:$D$328,$D384)*
SUMIFS(I$332:I$342,$C$332:$C$342,$C384,$D$332:$D$342,$D384)*
SUMPRODUCT($D$147:$N$152*($D$146:$N$146=$E$345)*($D$145:$N$145=$D384)*($C$147:$C$152=$B384))
)
)</f>
        <v>0</v>
      </c>
      <c r="J384" s="99" cm="1">
        <f t="array" ref="J384">$A384 * $E$108 * (
(
SUMIFS(J$318:J$328,$C$318:$C$328,$C384,$D$318:$D$328,$D384)*
SUMIFS(J$332:J$342,$C$332:$C$342,$C384,$D$332:$D$342,$D384)*
SUMPRODUCT($D$147:$N$152*($D$146:$N$146=$E$346)*($D$145:$N$145=$D384)*($C$147:$C$152=$B384))
) -
(
SUMIFS(J$318:J$328,$C$318:$C$328,$C384,$D$318:$D$328,$D384)*
SUMIFS(J$332:J$342,$C$332:$C$342,$C384,$D$332:$D$342,$D384)*
SUMPRODUCT($D$147:$N$152*($D$146:$N$146=$E$345)*($D$145:$N$145=$D384)*($C$147:$C$152=$B384))
)
)</f>
        <v>0</v>
      </c>
      <c r="K384" s="99" cm="1">
        <f t="array" ref="K384">$A384 * $E$108 * (
(
SUMIFS(K$318:K$328,$C$318:$C$328,$C384,$D$318:$D$328,$D384)*
SUMIFS(K$332:K$342,$C$332:$C$342,$C384,$D$332:$D$342,$D384)*
SUMPRODUCT($D$147:$N$152*($D$146:$N$146=$E$346)*($D$145:$N$145=$D384)*($C$147:$C$152=$B384))
) -
(
SUMIFS(K$318:K$328,$C$318:$C$328,$C384,$D$318:$D$328,$D384)*
SUMIFS(K$332:K$342,$C$332:$C$342,$C384,$D$332:$D$342,$D384)*
SUMPRODUCT($D$147:$N$152*($D$146:$N$146=$E$345)*($D$145:$N$145=$D384)*($C$147:$C$152=$B384))
)
)</f>
        <v>0</v>
      </c>
      <c r="L384" s="99" cm="1">
        <f t="array" ref="L384">$A384 * $E$108 * (
(
SUMIFS(L$318:L$328,$C$318:$C$328,$C384,$D$318:$D$328,$D384)*
SUMIFS(L$332:L$342,$C$332:$C$342,$C384,$D$332:$D$342,$D384)*
SUMPRODUCT($D$147:$N$152*($D$146:$N$146=$E$346)*($D$145:$N$145=$D384)*($C$147:$C$152=$B384))
) -
(
SUMIFS(L$318:L$328,$C$318:$C$328,$C384,$D$318:$D$328,$D384)*
SUMIFS(L$332:L$342,$C$332:$C$342,$C384,$D$332:$D$342,$D384)*
SUMPRODUCT($D$147:$N$152*($D$146:$N$146=$E$345)*($D$145:$N$145=$D384)*($C$147:$C$152=$B384))
)
)</f>
        <v>0</v>
      </c>
      <c r="M384" s="99" cm="1">
        <f t="array" ref="M384">$A384 * $E$108 * (
(
SUMIFS(M$318:M$328,$C$318:$C$328,$C384,$D$318:$D$328,$D384)*
SUMIFS(M$332:M$342,$C$332:$C$342,$C384,$D$332:$D$342,$D384)*
SUMPRODUCT($D$147:$N$152*($D$146:$N$146=$E$346)*($D$145:$N$145=$D384)*($C$147:$C$152=$B384))
) -
(
SUMIFS(M$318:M$328,$C$318:$C$328,$C384,$D$318:$D$328,$D384)*
SUMIFS(M$332:M$342,$C$332:$C$342,$C384,$D$332:$D$342,$D384)*
SUMPRODUCT($D$147:$N$152*($D$146:$N$146=$E$345)*($D$145:$N$145=$D384)*($C$147:$C$152=$B384))
)
)</f>
        <v>0</v>
      </c>
      <c r="N384" s="99" cm="1">
        <f t="array" ref="N384">$A384 * $E$108 * (
(
SUMIFS(N$318:N$328,$C$318:$C$328,$C384,$D$318:$D$328,$D384)*
SUMIFS(N$332:N$342,$C$332:$C$342,$C384,$D$332:$D$342,$D384)*
SUMPRODUCT($D$147:$N$152*($D$146:$N$146=$E$346)*($D$145:$N$145=$D384)*($C$147:$C$152=$B384))
) -
(
SUMIFS(N$318:N$328,$C$318:$C$328,$C384,$D$318:$D$328,$D384)*
SUMIFS(N$332:N$342,$C$332:$C$342,$C384,$D$332:$D$342,$D384)*
SUMPRODUCT($D$147:$N$152*($D$146:$N$146=$E$345)*($D$145:$N$145=$D384)*($C$147:$C$152=$B384))
)
)</f>
        <v>0</v>
      </c>
      <c r="O384" s="99" cm="1">
        <f t="array" ref="O384">$A384 * $E$108 * (
(
SUMIFS(O$318:O$328,$C$318:$C$328,$C384,$D$318:$D$328,$D384)*
SUMIFS(O$332:O$342,$C$332:$C$342,$C384,$D$332:$D$342,$D384)*
SUMPRODUCT($D$147:$N$152*($D$146:$N$146=$E$346)*($D$145:$N$145=$D384)*($C$147:$C$152=$B384))
) -
(
SUMIFS(O$318:O$328,$C$318:$C$328,$C384,$D$318:$D$328,$D384)*
SUMIFS(O$332:O$342,$C$332:$C$342,$C384,$D$332:$D$342,$D384)*
SUMPRODUCT($D$147:$N$152*($D$146:$N$146=$E$345)*($D$145:$N$145=$D384)*($C$147:$C$152=$B384))
)
)</f>
        <v>0</v>
      </c>
      <c r="P384" s="99" cm="1">
        <f t="array" ref="P384">$A384 * $E$108 * (
(
SUMIFS(P$318:P$328,$C$318:$C$328,$C384,$D$318:$D$328,$D384)*
SUMIFS(P$332:P$342,$C$332:$C$342,$C384,$D$332:$D$342,$D384)*
SUMPRODUCT($D$147:$N$152*($D$146:$N$146=$E$346)*($D$145:$N$145=$D384)*($C$147:$C$152=$B384))
) -
(
SUMIFS(P$318:P$328,$C$318:$C$328,$C384,$D$318:$D$328,$D384)*
SUMIFS(P$332:P$342,$C$332:$C$342,$C384,$D$332:$D$342,$D384)*
SUMPRODUCT($D$147:$N$152*($D$146:$N$146=$E$345)*($D$145:$N$145=$D384)*($C$147:$C$152=$B384))
)
)</f>
        <v>0</v>
      </c>
      <c r="Q384" s="99" cm="1">
        <f t="array" ref="Q384">$A384 * $E$108 * (
(
SUMIFS(Q$318:Q$328,$C$318:$C$328,$C384,$D$318:$D$328,$D384)*
SUMIFS(Q$332:Q$342,$C$332:$C$342,$C384,$D$332:$D$342,$D384)*
SUMPRODUCT($D$147:$N$152*($D$146:$N$146=$E$346)*($D$145:$N$145=$D384)*($C$147:$C$152=$B384))
) -
(
SUMIFS(Q$318:Q$328,$C$318:$C$328,$C384,$D$318:$D$328,$D384)*
SUMIFS(Q$332:Q$342,$C$332:$C$342,$C384,$D$332:$D$342,$D384)*
SUMPRODUCT($D$147:$N$152*($D$146:$N$146=$E$345)*($D$145:$N$145=$D384)*($C$147:$C$152=$B384))
)
)</f>
        <v>0</v>
      </c>
      <c r="R384" s="99" cm="1">
        <f t="array" ref="R384">$A384 * $E$108 * (
(
SUMIFS(R$318:R$328,$C$318:$C$328,$C384,$D$318:$D$328,$D384)*
SUMIFS(R$332:R$342,$C$332:$C$342,$C384,$D$332:$D$342,$D384)*
SUMPRODUCT($D$147:$N$152*($D$146:$N$146=$E$346)*($D$145:$N$145=$D384)*($C$147:$C$152=$B384))
) -
(
SUMIFS(R$318:R$328,$C$318:$C$328,$C384,$D$318:$D$328,$D384)*
SUMIFS(R$332:R$342,$C$332:$C$342,$C384,$D$332:$D$342,$D384)*
SUMPRODUCT($D$147:$N$152*($D$146:$N$146=$E$345)*($D$145:$N$145=$D384)*($C$147:$C$152=$B384))
)
)</f>
        <v>0</v>
      </c>
      <c r="S384" s="99" cm="1">
        <f t="array" ref="S384">$A384 * $E$108 * (
(
SUMIFS(S$318:S$328,$C$318:$C$328,$C384,$D$318:$D$328,$D384)*
SUMIFS(S$332:S$342,$C$332:$C$342,$C384,$D$332:$D$342,$D384)*
SUMPRODUCT($D$147:$N$152*($D$146:$N$146=$E$346)*($D$145:$N$145=$D384)*($C$147:$C$152=$B384))
) -
(
SUMIFS(S$318:S$328,$C$318:$C$328,$C384,$D$318:$D$328,$D384)*
SUMIFS(S$332:S$342,$C$332:$C$342,$C384,$D$332:$D$342,$D384)*
SUMPRODUCT($D$147:$N$152*($D$146:$N$146=$E$345)*($D$145:$N$145=$D384)*($C$147:$C$152=$B384))
)
)</f>
        <v>0</v>
      </c>
      <c r="T384" s="99" cm="1">
        <f t="array" ref="T384">$A384 * $E$108 * (
(
SUMIFS(T$318:T$328,$C$318:$C$328,$C384,$D$318:$D$328,$D384)*
SUMIFS(T$332:T$342,$C$332:$C$342,$C384,$D$332:$D$342,$D384)*
SUMPRODUCT($D$147:$N$152*($D$146:$N$146=$E$346)*($D$145:$N$145=$D384)*($C$147:$C$152=$B384))
) -
(
SUMIFS(T$318:T$328,$C$318:$C$328,$C384,$D$318:$D$328,$D384)*
SUMIFS(T$332:T$342,$C$332:$C$342,$C384,$D$332:$D$342,$D384)*
SUMPRODUCT($D$147:$N$152*($D$146:$N$146=$E$345)*($D$145:$N$145=$D384)*($C$147:$C$152=$B384))
)
)</f>
        <v>0</v>
      </c>
      <c r="U384" s="99" cm="1">
        <f t="array" ref="U384">$A384 * $E$108 * (
(
SUMIFS(U$318:U$328,$C$318:$C$328,$C384,$D$318:$D$328,$D384)*
SUMIFS(U$332:U$342,$C$332:$C$342,$C384,$D$332:$D$342,$D384)*
SUMPRODUCT($D$147:$N$152*($D$146:$N$146=$E$346)*($D$145:$N$145=$D384)*($C$147:$C$152=$B384))
) -
(
SUMIFS(U$318:U$328,$C$318:$C$328,$C384,$D$318:$D$328,$D384)*
SUMIFS(U$332:U$342,$C$332:$C$342,$C384,$D$332:$D$342,$D384)*
SUMPRODUCT($D$147:$N$152*($D$146:$N$146=$E$345)*($D$145:$N$145=$D384)*($C$147:$C$152=$B384))
)
)</f>
        <v>0</v>
      </c>
      <c r="V384" s="99" cm="1">
        <f t="array" ref="V384">$A384 * $E$108 * (
(
SUMIFS(V$318:V$328,$C$318:$C$328,$C384,$D$318:$D$328,$D384)*
SUMIFS(V$332:V$342,$C$332:$C$342,$C384,$D$332:$D$342,$D384)*
SUMPRODUCT($D$147:$N$152*($D$146:$N$146=$E$346)*($D$145:$N$145=$D384)*($C$147:$C$152=$B384))
) -
(
SUMIFS(V$318:V$328,$C$318:$C$328,$C384,$D$318:$D$328,$D384)*
SUMIFS(V$332:V$342,$C$332:$C$342,$C384,$D$332:$D$342,$D384)*
SUMPRODUCT($D$147:$N$152*($D$146:$N$146=$E$345)*($D$145:$N$145=$D384)*($C$147:$C$152=$B384))
)
)</f>
        <v>0</v>
      </c>
      <c r="W384" s="99" cm="1">
        <f t="array" ref="W384">$A384 * $E$108 * (
(
SUMIFS(W$318:W$328,$C$318:$C$328,$C384,$D$318:$D$328,$D384)*
SUMIFS(W$332:W$342,$C$332:$C$342,$C384,$D$332:$D$342,$D384)*
SUMPRODUCT($D$147:$N$152*($D$146:$N$146=$E$346)*($D$145:$N$145=$D384)*($C$147:$C$152=$B384))
) -
(
SUMIFS(W$318:W$328,$C$318:$C$328,$C384,$D$318:$D$328,$D384)*
SUMIFS(W$332:W$342,$C$332:$C$342,$C384,$D$332:$D$342,$D384)*
SUMPRODUCT($D$147:$N$152*($D$146:$N$146=$E$345)*($D$145:$N$145=$D384)*($C$147:$C$152=$B384))
)
)</f>
        <v>0</v>
      </c>
      <c r="X384" s="99" cm="1">
        <f t="array" ref="X384">$A384 * $E$108 * (
(
SUMIFS(X$318:X$328,$C$318:$C$328,$C384,$D$318:$D$328,$D384)*
SUMIFS(X$332:X$342,$C$332:$C$342,$C384,$D$332:$D$342,$D384)*
SUMPRODUCT($D$147:$N$152*($D$146:$N$146=$E$346)*($D$145:$N$145=$D384)*($C$147:$C$152=$B384))
) -
(
SUMIFS(X$318:X$328,$C$318:$C$328,$C384,$D$318:$D$328,$D384)*
SUMIFS(X$332:X$342,$C$332:$C$342,$C384,$D$332:$D$342,$D384)*
SUMPRODUCT($D$147:$N$152*($D$146:$N$146=$E$345)*($D$145:$N$145=$D384)*($C$147:$C$152=$B384))
)
)</f>
        <v>0</v>
      </c>
      <c r="Y384" s="99" cm="1">
        <f t="array" ref="Y384">$A384 * $E$108 * (
(
SUMIFS(Y$318:Y$328,$C$318:$C$328,$C384,$D$318:$D$328,$D384)*
SUMIFS(Y$332:Y$342,$C$332:$C$342,$C384,$D$332:$D$342,$D384)*
SUMPRODUCT($D$147:$N$152*($D$146:$N$146=$E$346)*($D$145:$N$145=$D384)*($C$147:$C$152=$B384))
) -
(
SUMIFS(Y$318:Y$328,$C$318:$C$328,$C384,$D$318:$D$328,$D384)*
SUMIFS(Y$332:Y$342,$C$332:$C$342,$C384,$D$332:$D$342,$D384)*
SUMPRODUCT($D$147:$N$152*($D$146:$N$146=$E$345)*($D$145:$N$145=$D384)*($C$147:$C$152=$B384))
)
)</f>
        <v>0</v>
      </c>
      <c r="Z384" s="99" cm="1">
        <f t="array" ref="Z384">$A384 * $E$108 * (
(
SUMIFS(Z$318:Z$328,$C$318:$C$328,$C384,$D$318:$D$328,$D384)*
SUMIFS(Z$332:Z$342,$C$332:$C$342,$C384,$D$332:$D$342,$D384)*
SUMPRODUCT($D$147:$N$152*($D$146:$N$146=$E$346)*($D$145:$N$145=$D384)*($C$147:$C$152=$B384))
) -
(
SUMIFS(Z$318:Z$328,$C$318:$C$328,$C384,$D$318:$D$328,$D384)*
SUMIFS(Z$332:Z$342,$C$332:$C$342,$C384,$D$332:$D$342,$D384)*
SUMPRODUCT($D$147:$N$152*($D$146:$N$146=$E$345)*($D$145:$N$145=$D384)*($C$147:$C$152=$B384))
)
)</f>
        <v>0</v>
      </c>
      <c r="AA384" s="99" cm="1">
        <f t="array" ref="AA384">$A384 * $E$108 * (
(
SUMIFS(AA$318:AA$328,$C$318:$C$328,$C384,$D$318:$D$328,$D384)*
SUMIFS(AA$332:AA$342,$C$332:$C$342,$C384,$D$332:$D$342,$D384)*
SUMPRODUCT($D$147:$N$152*($D$146:$N$146=$E$346)*($D$145:$N$145=$D384)*($C$147:$C$152=$B384))
) -
(
SUMIFS(AA$318:AA$328,$C$318:$C$328,$C384,$D$318:$D$328,$D384)*
SUMIFS(AA$332:AA$342,$C$332:$C$342,$C384,$D$332:$D$342,$D384)*
SUMPRODUCT($D$147:$N$152*($D$146:$N$146=$E$345)*($D$145:$N$145=$D384)*($C$147:$C$152=$B384))
)
)</f>
        <v>0</v>
      </c>
      <c r="AB384" s="99" cm="1">
        <f t="array" ref="AB384">$A384 * $E$108 * (
(
SUMIFS(AB$318:AB$328,$C$318:$C$328,$C384,$D$318:$D$328,$D384)*
SUMIFS(AB$332:AB$342,$C$332:$C$342,$C384,$D$332:$D$342,$D384)*
SUMPRODUCT($D$147:$N$152*($D$146:$N$146=$E$346)*($D$145:$N$145=$D384)*($C$147:$C$152=$B384))
) -
(
SUMIFS(AB$318:AB$328,$C$318:$C$328,$C384,$D$318:$D$328,$D384)*
SUMIFS(AB$332:AB$342,$C$332:$C$342,$C384,$D$332:$D$342,$D384)*
SUMPRODUCT($D$147:$N$152*($D$146:$N$146=$E$345)*($D$145:$N$145=$D384)*($C$147:$C$152=$B384))
)
)</f>
        <v>0</v>
      </c>
      <c r="AC384" s="99" cm="1">
        <f t="array" ref="AC384">$A384 * $E$108 * (
(
SUMIFS(AC$318:AC$328,$C$318:$C$328,$C384,$D$318:$D$328,$D384)*
SUMIFS(AC$332:AC$342,$C$332:$C$342,$C384,$D$332:$D$342,$D384)*
SUMPRODUCT($D$147:$N$152*($D$146:$N$146=$E$346)*($D$145:$N$145=$D384)*($C$147:$C$152=$B384))
) -
(
SUMIFS(AC$318:AC$328,$C$318:$C$328,$C384,$D$318:$D$328,$D384)*
SUMIFS(AC$332:AC$342,$C$332:$C$342,$C384,$D$332:$D$342,$D384)*
SUMPRODUCT($D$147:$N$152*($D$146:$N$146=$E$345)*($D$145:$N$145=$D384)*($C$147:$C$152=$B384))
)
)</f>
        <v>0</v>
      </c>
      <c r="AD384" s="99" cm="1">
        <f t="array" ref="AD384">$A384 * $E$108 * (
(
SUMIFS(AD$318:AD$328,$C$318:$C$328,$C384,$D$318:$D$328,$D384)*
SUMIFS(AD$332:AD$342,$C$332:$C$342,$C384,$D$332:$D$342,$D384)*
SUMPRODUCT($D$147:$N$152*($D$146:$N$146=$E$346)*($D$145:$N$145=$D384)*($C$147:$C$152=$B384))
) -
(
SUMIFS(AD$318:AD$328,$C$318:$C$328,$C384,$D$318:$D$328,$D384)*
SUMIFS(AD$332:AD$342,$C$332:$C$342,$C384,$D$332:$D$342,$D384)*
SUMPRODUCT($D$147:$N$152*($D$146:$N$146=$E$345)*($D$145:$N$145=$D384)*($C$147:$C$152=$B384))
)
)</f>
        <v>0</v>
      </c>
    </row>
    <row r="385" spans="1:30" x14ac:dyDescent="0.2">
      <c r="A385" s="15">
        <f>1</f>
        <v>1</v>
      </c>
      <c r="B385" s="6" t="s">
        <v>48</v>
      </c>
      <c r="C385" s="6" t="s">
        <v>35</v>
      </c>
      <c r="D385" s="6" t="s">
        <v>123</v>
      </c>
      <c r="E385" s="99" cm="1">
        <f t="array" ref="E385">$A385 * $E$108 * (
(
SUMIFS(E$318:E$328,$C$318:$C$328,$C385,$D$318:$D$328,$D385)*
SUMIFS(E$332:E$342,$C$332:$C$342,$C385,$D$332:$D$342,$D385)*
SUMPRODUCT($D$147:$N$152*($D$146:$N$146=$E$346)*($D$145:$N$145=$D385)*($C$147:$C$152=$B385))
) -
(
SUMIFS(E$318:E$328,$C$318:$C$328,$C385,$D$318:$D$328,$D385)*
SUMIFS(E$332:E$342,$C$332:$C$342,$C385,$D$332:$D$342,$D385)*
SUMPRODUCT($D$147:$N$152*($D$146:$N$146=$E$345)*($D$145:$N$145=$D385)*($C$147:$C$152=$B385))
)
)</f>
        <v>0</v>
      </c>
      <c r="F385" s="99" cm="1">
        <f t="array" ref="F385">$A385 * $E$108 * (
(
SUMIFS(F$318:F$328,$C$318:$C$328,$C385,$D$318:$D$328,$D385)*
SUMIFS(F$332:F$342,$C$332:$C$342,$C385,$D$332:$D$342,$D385)*
SUMPRODUCT($D$147:$N$152*($D$146:$N$146=$E$346)*($D$145:$N$145=$D385)*($C$147:$C$152=$B385))
) -
(
SUMIFS(F$318:F$328,$C$318:$C$328,$C385,$D$318:$D$328,$D385)*
SUMIFS(F$332:F$342,$C$332:$C$342,$C385,$D$332:$D$342,$D385)*
SUMPRODUCT($D$147:$N$152*($D$146:$N$146=$E$345)*($D$145:$N$145=$D385)*($C$147:$C$152=$B385))
)
)</f>
        <v>0</v>
      </c>
      <c r="G385" s="99" cm="1">
        <f t="array" ref="G385">$A385 * $E$108 * (
(
SUMIFS(G$318:G$328,$C$318:$C$328,$C385,$D$318:$D$328,$D385)*
SUMIFS(G$332:G$342,$C$332:$C$342,$C385,$D$332:$D$342,$D385)*
SUMPRODUCT($D$147:$N$152*($D$146:$N$146=$E$346)*($D$145:$N$145=$D385)*($C$147:$C$152=$B385))
) -
(
SUMIFS(G$318:G$328,$C$318:$C$328,$C385,$D$318:$D$328,$D385)*
SUMIFS(G$332:G$342,$C$332:$C$342,$C385,$D$332:$D$342,$D385)*
SUMPRODUCT($D$147:$N$152*($D$146:$N$146=$E$345)*($D$145:$N$145=$D385)*($C$147:$C$152=$B385))
)
)</f>
        <v>0</v>
      </c>
      <c r="H385" s="99" cm="1">
        <f t="array" ref="H385">$A385 * $E$108 * (
(
SUMIFS(H$318:H$328,$C$318:$C$328,$C385,$D$318:$D$328,$D385)*
SUMIFS(H$332:H$342,$C$332:$C$342,$C385,$D$332:$D$342,$D385)*
SUMPRODUCT($D$147:$N$152*($D$146:$N$146=$E$346)*($D$145:$N$145=$D385)*($C$147:$C$152=$B385))
) -
(
SUMIFS(H$318:H$328,$C$318:$C$328,$C385,$D$318:$D$328,$D385)*
SUMIFS(H$332:H$342,$C$332:$C$342,$C385,$D$332:$D$342,$D385)*
SUMPRODUCT($D$147:$N$152*($D$146:$N$146=$E$345)*($D$145:$N$145=$D385)*($C$147:$C$152=$B385))
)
)</f>
        <v>0</v>
      </c>
      <c r="I385" s="99" cm="1">
        <f t="array" ref="I385">$A385 * $E$108 * (
(
SUMIFS(I$318:I$328,$C$318:$C$328,$C385,$D$318:$D$328,$D385)*
SUMIFS(I$332:I$342,$C$332:$C$342,$C385,$D$332:$D$342,$D385)*
SUMPRODUCT($D$147:$N$152*($D$146:$N$146=$E$346)*($D$145:$N$145=$D385)*($C$147:$C$152=$B385))
) -
(
SUMIFS(I$318:I$328,$C$318:$C$328,$C385,$D$318:$D$328,$D385)*
SUMIFS(I$332:I$342,$C$332:$C$342,$C385,$D$332:$D$342,$D385)*
SUMPRODUCT($D$147:$N$152*($D$146:$N$146=$E$345)*($D$145:$N$145=$D385)*($C$147:$C$152=$B385))
)
)</f>
        <v>0</v>
      </c>
      <c r="J385" s="99" cm="1">
        <f t="array" ref="J385">$A385 * $E$108 * (
(
SUMIFS(J$318:J$328,$C$318:$C$328,$C385,$D$318:$D$328,$D385)*
SUMIFS(J$332:J$342,$C$332:$C$342,$C385,$D$332:$D$342,$D385)*
SUMPRODUCT($D$147:$N$152*($D$146:$N$146=$E$346)*($D$145:$N$145=$D385)*($C$147:$C$152=$B385))
) -
(
SUMIFS(J$318:J$328,$C$318:$C$328,$C385,$D$318:$D$328,$D385)*
SUMIFS(J$332:J$342,$C$332:$C$342,$C385,$D$332:$D$342,$D385)*
SUMPRODUCT($D$147:$N$152*($D$146:$N$146=$E$345)*($D$145:$N$145=$D385)*($C$147:$C$152=$B385))
)
)</f>
        <v>0</v>
      </c>
      <c r="K385" s="99" cm="1">
        <f t="array" ref="K385">$A385 * $E$108 * (
(
SUMIFS(K$318:K$328,$C$318:$C$328,$C385,$D$318:$D$328,$D385)*
SUMIFS(K$332:K$342,$C$332:$C$342,$C385,$D$332:$D$342,$D385)*
SUMPRODUCT($D$147:$N$152*($D$146:$N$146=$E$346)*($D$145:$N$145=$D385)*($C$147:$C$152=$B385))
) -
(
SUMIFS(K$318:K$328,$C$318:$C$328,$C385,$D$318:$D$328,$D385)*
SUMIFS(K$332:K$342,$C$332:$C$342,$C385,$D$332:$D$342,$D385)*
SUMPRODUCT($D$147:$N$152*($D$146:$N$146=$E$345)*($D$145:$N$145=$D385)*($C$147:$C$152=$B385))
)
)</f>
        <v>0</v>
      </c>
      <c r="L385" s="99" cm="1">
        <f t="array" ref="L385">$A385 * $E$108 * (
(
SUMIFS(L$318:L$328,$C$318:$C$328,$C385,$D$318:$D$328,$D385)*
SUMIFS(L$332:L$342,$C$332:$C$342,$C385,$D$332:$D$342,$D385)*
SUMPRODUCT($D$147:$N$152*($D$146:$N$146=$E$346)*($D$145:$N$145=$D385)*($C$147:$C$152=$B385))
) -
(
SUMIFS(L$318:L$328,$C$318:$C$328,$C385,$D$318:$D$328,$D385)*
SUMIFS(L$332:L$342,$C$332:$C$342,$C385,$D$332:$D$342,$D385)*
SUMPRODUCT($D$147:$N$152*($D$146:$N$146=$E$345)*($D$145:$N$145=$D385)*($C$147:$C$152=$B385))
)
)</f>
        <v>0</v>
      </c>
      <c r="M385" s="99" cm="1">
        <f t="array" ref="M385">$A385 * $E$108 * (
(
SUMIFS(M$318:M$328,$C$318:$C$328,$C385,$D$318:$D$328,$D385)*
SUMIFS(M$332:M$342,$C$332:$C$342,$C385,$D$332:$D$342,$D385)*
SUMPRODUCT($D$147:$N$152*($D$146:$N$146=$E$346)*($D$145:$N$145=$D385)*($C$147:$C$152=$B385))
) -
(
SUMIFS(M$318:M$328,$C$318:$C$328,$C385,$D$318:$D$328,$D385)*
SUMIFS(M$332:M$342,$C$332:$C$342,$C385,$D$332:$D$342,$D385)*
SUMPRODUCT($D$147:$N$152*($D$146:$N$146=$E$345)*($D$145:$N$145=$D385)*($C$147:$C$152=$B385))
)
)</f>
        <v>0</v>
      </c>
      <c r="N385" s="99" cm="1">
        <f t="array" ref="N385">$A385 * $E$108 * (
(
SUMIFS(N$318:N$328,$C$318:$C$328,$C385,$D$318:$D$328,$D385)*
SUMIFS(N$332:N$342,$C$332:$C$342,$C385,$D$332:$D$342,$D385)*
SUMPRODUCT($D$147:$N$152*($D$146:$N$146=$E$346)*($D$145:$N$145=$D385)*($C$147:$C$152=$B385))
) -
(
SUMIFS(N$318:N$328,$C$318:$C$328,$C385,$D$318:$D$328,$D385)*
SUMIFS(N$332:N$342,$C$332:$C$342,$C385,$D$332:$D$342,$D385)*
SUMPRODUCT($D$147:$N$152*($D$146:$N$146=$E$345)*($D$145:$N$145=$D385)*($C$147:$C$152=$B385))
)
)</f>
        <v>0</v>
      </c>
      <c r="O385" s="99" cm="1">
        <f t="array" ref="O385">$A385 * $E$108 * (
(
SUMIFS(O$318:O$328,$C$318:$C$328,$C385,$D$318:$D$328,$D385)*
SUMIFS(O$332:O$342,$C$332:$C$342,$C385,$D$332:$D$342,$D385)*
SUMPRODUCT($D$147:$N$152*($D$146:$N$146=$E$346)*($D$145:$N$145=$D385)*($C$147:$C$152=$B385))
) -
(
SUMIFS(O$318:O$328,$C$318:$C$328,$C385,$D$318:$D$328,$D385)*
SUMIFS(O$332:O$342,$C$332:$C$342,$C385,$D$332:$D$342,$D385)*
SUMPRODUCT($D$147:$N$152*($D$146:$N$146=$E$345)*($D$145:$N$145=$D385)*($C$147:$C$152=$B385))
)
)</f>
        <v>0</v>
      </c>
      <c r="P385" s="99" cm="1">
        <f t="array" ref="P385">$A385 * $E$108 * (
(
SUMIFS(P$318:P$328,$C$318:$C$328,$C385,$D$318:$D$328,$D385)*
SUMIFS(P$332:P$342,$C$332:$C$342,$C385,$D$332:$D$342,$D385)*
SUMPRODUCT($D$147:$N$152*($D$146:$N$146=$E$346)*($D$145:$N$145=$D385)*($C$147:$C$152=$B385))
) -
(
SUMIFS(P$318:P$328,$C$318:$C$328,$C385,$D$318:$D$328,$D385)*
SUMIFS(P$332:P$342,$C$332:$C$342,$C385,$D$332:$D$342,$D385)*
SUMPRODUCT($D$147:$N$152*($D$146:$N$146=$E$345)*($D$145:$N$145=$D385)*($C$147:$C$152=$B385))
)
)</f>
        <v>0</v>
      </c>
      <c r="Q385" s="99" cm="1">
        <f t="array" ref="Q385">$A385 * $E$108 * (
(
SUMIFS(Q$318:Q$328,$C$318:$C$328,$C385,$D$318:$D$328,$D385)*
SUMIFS(Q$332:Q$342,$C$332:$C$342,$C385,$D$332:$D$342,$D385)*
SUMPRODUCT($D$147:$N$152*($D$146:$N$146=$E$346)*($D$145:$N$145=$D385)*($C$147:$C$152=$B385))
) -
(
SUMIFS(Q$318:Q$328,$C$318:$C$328,$C385,$D$318:$D$328,$D385)*
SUMIFS(Q$332:Q$342,$C$332:$C$342,$C385,$D$332:$D$342,$D385)*
SUMPRODUCT($D$147:$N$152*($D$146:$N$146=$E$345)*($D$145:$N$145=$D385)*($C$147:$C$152=$B385))
)
)</f>
        <v>0</v>
      </c>
      <c r="R385" s="99" cm="1">
        <f t="array" ref="R385">$A385 * $E$108 * (
(
SUMIFS(R$318:R$328,$C$318:$C$328,$C385,$D$318:$D$328,$D385)*
SUMIFS(R$332:R$342,$C$332:$C$342,$C385,$D$332:$D$342,$D385)*
SUMPRODUCT($D$147:$N$152*($D$146:$N$146=$E$346)*($D$145:$N$145=$D385)*($C$147:$C$152=$B385))
) -
(
SUMIFS(R$318:R$328,$C$318:$C$328,$C385,$D$318:$D$328,$D385)*
SUMIFS(R$332:R$342,$C$332:$C$342,$C385,$D$332:$D$342,$D385)*
SUMPRODUCT($D$147:$N$152*($D$146:$N$146=$E$345)*($D$145:$N$145=$D385)*($C$147:$C$152=$B385))
)
)</f>
        <v>0</v>
      </c>
      <c r="S385" s="99" cm="1">
        <f t="array" ref="S385">$A385 * $E$108 * (
(
SUMIFS(S$318:S$328,$C$318:$C$328,$C385,$D$318:$D$328,$D385)*
SUMIFS(S$332:S$342,$C$332:$C$342,$C385,$D$332:$D$342,$D385)*
SUMPRODUCT($D$147:$N$152*($D$146:$N$146=$E$346)*($D$145:$N$145=$D385)*($C$147:$C$152=$B385))
) -
(
SUMIFS(S$318:S$328,$C$318:$C$328,$C385,$D$318:$D$328,$D385)*
SUMIFS(S$332:S$342,$C$332:$C$342,$C385,$D$332:$D$342,$D385)*
SUMPRODUCT($D$147:$N$152*($D$146:$N$146=$E$345)*($D$145:$N$145=$D385)*($C$147:$C$152=$B385))
)
)</f>
        <v>0</v>
      </c>
      <c r="T385" s="99" cm="1">
        <f t="array" ref="T385">$A385 * $E$108 * (
(
SUMIFS(T$318:T$328,$C$318:$C$328,$C385,$D$318:$D$328,$D385)*
SUMIFS(T$332:T$342,$C$332:$C$342,$C385,$D$332:$D$342,$D385)*
SUMPRODUCT($D$147:$N$152*($D$146:$N$146=$E$346)*($D$145:$N$145=$D385)*($C$147:$C$152=$B385))
) -
(
SUMIFS(T$318:T$328,$C$318:$C$328,$C385,$D$318:$D$328,$D385)*
SUMIFS(T$332:T$342,$C$332:$C$342,$C385,$D$332:$D$342,$D385)*
SUMPRODUCT($D$147:$N$152*($D$146:$N$146=$E$345)*($D$145:$N$145=$D385)*($C$147:$C$152=$B385))
)
)</f>
        <v>0</v>
      </c>
      <c r="U385" s="99" cm="1">
        <f t="array" ref="U385">$A385 * $E$108 * (
(
SUMIFS(U$318:U$328,$C$318:$C$328,$C385,$D$318:$D$328,$D385)*
SUMIFS(U$332:U$342,$C$332:$C$342,$C385,$D$332:$D$342,$D385)*
SUMPRODUCT($D$147:$N$152*($D$146:$N$146=$E$346)*($D$145:$N$145=$D385)*($C$147:$C$152=$B385))
) -
(
SUMIFS(U$318:U$328,$C$318:$C$328,$C385,$D$318:$D$328,$D385)*
SUMIFS(U$332:U$342,$C$332:$C$342,$C385,$D$332:$D$342,$D385)*
SUMPRODUCT($D$147:$N$152*($D$146:$N$146=$E$345)*($D$145:$N$145=$D385)*($C$147:$C$152=$B385))
)
)</f>
        <v>0</v>
      </c>
      <c r="V385" s="99" cm="1">
        <f t="array" ref="V385">$A385 * $E$108 * (
(
SUMIFS(V$318:V$328,$C$318:$C$328,$C385,$D$318:$D$328,$D385)*
SUMIFS(V$332:V$342,$C$332:$C$342,$C385,$D$332:$D$342,$D385)*
SUMPRODUCT($D$147:$N$152*($D$146:$N$146=$E$346)*($D$145:$N$145=$D385)*($C$147:$C$152=$B385))
) -
(
SUMIFS(V$318:V$328,$C$318:$C$328,$C385,$D$318:$D$328,$D385)*
SUMIFS(V$332:V$342,$C$332:$C$342,$C385,$D$332:$D$342,$D385)*
SUMPRODUCT($D$147:$N$152*($D$146:$N$146=$E$345)*($D$145:$N$145=$D385)*($C$147:$C$152=$B385))
)
)</f>
        <v>0</v>
      </c>
      <c r="W385" s="99" cm="1">
        <f t="array" ref="W385">$A385 * $E$108 * (
(
SUMIFS(W$318:W$328,$C$318:$C$328,$C385,$D$318:$D$328,$D385)*
SUMIFS(W$332:W$342,$C$332:$C$342,$C385,$D$332:$D$342,$D385)*
SUMPRODUCT($D$147:$N$152*($D$146:$N$146=$E$346)*($D$145:$N$145=$D385)*($C$147:$C$152=$B385))
) -
(
SUMIFS(W$318:W$328,$C$318:$C$328,$C385,$D$318:$D$328,$D385)*
SUMIFS(W$332:W$342,$C$332:$C$342,$C385,$D$332:$D$342,$D385)*
SUMPRODUCT($D$147:$N$152*($D$146:$N$146=$E$345)*($D$145:$N$145=$D385)*($C$147:$C$152=$B385))
)
)</f>
        <v>0</v>
      </c>
      <c r="X385" s="99" cm="1">
        <f t="array" ref="X385">$A385 * $E$108 * (
(
SUMIFS(X$318:X$328,$C$318:$C$328,$C385,$D$318:$D$328,$D385)*
SUMIFS(X$332:X$342,$C$332:$C$342,$C385,$D$332:$D$342,$D385)*
SUMPRODUCT($D$147:$N$152*($D$146:$N$146=$E$346)*($D$145:$N$145=$D385)*($C$147:$C$152=$B385))
) -
(
SUMIFS(X$318:X$328,$C$318:$C$328,$C385,$D$318:$D$328,$D385)*
SUMIFS(X$332:X$342,$C$332:$C$342,$C385,$D$332:$D$342,$D385)*
SUMPRODUCT($D$147:$N$152*($D$146:$N$146=$E$345)*($D$145:$N$145=$D385)*($C$147:$C$152=$B385))
)
)</f>
        <v>0</v>
      </c>
      <c r="Y385" s="99" cm="1">
        <f t="array" ref="Y385">$A385 * $E$108 * (
(
SUMIFS(Y$318:Y$328,$C$318:$C$328,$C385,$D$318:$D$328,$D385)*
SUMIFS(Y$332:Y$342,$C$332:$C$342,$C385,$D$332:$D$342,$D385)*
SUMPRODUCT($D$147:$N$152*($D$146:$N$146=$E$346)*($D$145:$N$145=$D385)*($C$147:$C$152=$B385))
) -
(
SUMIFS(Y$318:Y$328,$C$318:$C$328,$C385,$D$318:$D$328,$D385)*
SUMIFS(Y$332:Y$342,$C$332:$C$342,$C385,$D$332:$D$342,$D385)*
SUMPRODUCT($D$147:$N$152*($D$146:$N$146=$E$345)*($D$145:$N$145=$D385)*($C$147:$C$152=$B385))
)
)</f>
        <v>0</v>
      </c>
      <c r="Z385" s="99" cm="1">
        <f t="array" ref="Z385">$A385 * $E$108 * (
(
SUMIFS(Z$318:Z$328,$C$318:$C$328,$C385,$D$318:$D$328,$D385)*
SUMIFS(Z$332:Z$342,$C$332:$C$342,$C385,$D$332:$D$342,$D385)*
SUMPRODUCT($D$147:$N$152*($D$146:$N$146=$E$346)*($D$145:$N$145=$D385)*($C$147:$C$152=$B385))
) -
(
SUMIFS(Z$318:Z$328,$C$318:$C$328,$C385,$D$318:$D$328,$D385)*
SUMIFS(Z$332:Z$342,$C$332:$C$342,$C385,$D$332:$D$342,$D385)*
SUMPRODUCT($D$147:$N$152*($D$146:$N$146=$E$345)*($D$145:$N$145=$D385)*($C$147:$C$152=$B385))
)
)</f>
        <v>0</v>
      </c>
      <c r="AA385" s="99" cm="1">
        <f t="array" ref="AA385">$A385 * $E$108 * (
(
SUMIFS(AA$318:AA$328,$C$318:$C$328,$C385,$D$318:$D$328,$D385)*
SUMIFS(AA$332:AA$342,$C$332:$C$342,$C385,$D$332:$D$342,$D385)*
SUMPRODUCT($D$147:$N$152*($D$146:$N$146=$E$346)*($D$145:$N$145=$D385)*($C$147:$C$152=$B385))
) -
(
SUMIFS(AA$318:AA$328,$C$318:$C$328,$C385,$D$318:$D$328,$D385)*
SUMIFS(AA$332:AA$342,$C$332:$C$342,$C385,$D$332:$D$342,$D385)*
SUMPRODUCT($D$147:$N$152*($D$146:$N$146=$E$345)*($D$145:$N$145=$D385)*($C$147:$C$152=$B385))
)
)</f>
        <v>0</v>
      </c>
      <c r="AB385" s="99" cm="1">
        <f t="array" ref="AB385">$A385 * $E$108 * (
(
SUMIFS(AB$318:AB$328,$C$318:$C$328,$C385,$D$318:$D$328,$D385)*
SUMIFS(AB$332:AB$342,$C$332:$C$342,$C385,$D$332:$D$342,$D385)*
SUMPRODUCT($D$147:$N$152*($D$146:$N$146=$E$346)*($D$145:$N$145=$D385)*($C$147:$C$152=$B385))
) -
(
SUMIFS(AB$318:AB$328,$C$318:$C$328,$C385,$D$318:$D$328,$D385)*
SUMIFS(AB$332:AB$342,$C$332:$C$342,$C385,$D$332:$D$342,$D385)*
SUMPRODUCT($D$147:$N$152*($D$146:$N$146=$E$345)*($D$145:$N$145=$D385)*($C$147:$C$152=$B385))
)
)</f>
        <v>0</v>
      </c>
      <c r="AC385" s="99" cm="1">
        <f t="array" ref="AC385">$A385 * $E$108 * (
(
SUMIFS(AC$318:AC$328,$C$318:$C$328,$C385,$D$318:$D$328,$D385)*
SUMIFS(AC$332:AC$342,$C$332:$C$342,$C385,$D$332:$D$342,$D385)*
SUMPRODUCT($D$147:$N$152*($D$146:$N$146=$E$346)*($D$145:$N$145=$D385)*($C$147:$C$152=$B385))
) -
(
SUMIFS(AC$318:AC$328,$C$318:$C$328,$C385,$D$318:$D$328,$D385)*
SUMIFS(AC$332:AC$342,$C$332:$C$342,$C385,$D$332:$D$342,$D385)*
SUMPRODUCT($D$147:$N$152*($D$146:$N$146=$E$345)*($D$145:$N$145=$D385)*($C$147:$C$152=$B385))
)
)</f>
        <v>0</v>
      </c>
      <c r="AD385" s="99" cm="1">
        <f t="array" ref="AD385">$A385 * $E$108 * (
(
SUMIFS(AD$318:AD$328,$C$318:$C$328,$C385,$D$318:$D$328,$D385)*
SUMIFS(AD$332:AD$342,$C$332:$C$342,$C385,$D$332:$D$342,$D385)*
SUMPRODUCT($D$147:$N$152*($D$146:$N$146=$E$346)*($D$145:$N$145=$D385)*($C$147:$C$152=$B385))
) -
(
SUMIFS(AD$318:AD$328,$C$318:$C$328,$C385,$D$318:$D$328,$D385)*
SUMIFS(AD$332:AD$342,$C$332:$C$342,$C385,$D$332:$D$342,$D385)*
SUMPRODUCT($D$147:$N$152*($D$146:$N$146=$E$345)*($D$145:$N$145=$D385)*($C$147:$C$152=$B385))
)
)</f>
        <v>0</v>
      </c>
    </row>
    <row r="386" spans="1:30" x14ac:dyDescent="0.2">
      <c r="A386" s="15">
        <f>1</f>
        <v>1</v>
      </c>
      <c r="B386" s="6" t="s">
        <v>49</v>
      </c>
      <c r="C386" s="6" t="s">
        <v>35</v>
      </c>
      <c r="D386" s="6" t="s">
        <v>123</v>
      </c>
      <c r="E386" s="99" cm="1">
        <f t="array" ref="E386">$A386 * $E$108 * (
(
SUMIFS(E$318:E$328,$C$318:$C$328,$C386,$D$318:$D$328,$D386)*
SUMIFS(E$332:E$342,$C$332:$C$342,$C386,$D$332:$D$342,$D386)*
SUMPRODUCT($D$147:$N$152*($D$146:$N$146=$E$346)*($D$145:$N$145=$D386)*($C$147:$C$152=$B386))
) -
(
SUMIFS(E$318:E$328,$C$318:$C$328,$C386,$D$318:$D$328,$D386)*
SUMIFS(E$332:E$342,$C$332:$C$342,$C386,$D$332:$D$342,$D386)*
SUMPRODUCT($D$147:$N$152*($D$146:$N$146=$E$345)*($D$145:$N$145=$D386)*($C$147:$C$152=$B386))
)
)</f>
        <v>0</v>
      </c>
      <c r="F386" s="99" cm="1">
        <f t="array" ref="F386">$A386 * $E$108 * (
(
SUMIFS(F$318:F$328,$C$318:$C$328,$C386,$D$318:$D$328,$D386)*
SUMIFS(F$332:F$342,$C$332:$C$342,$C386,$D$332:$D$342,$D386)*
SUMPRODUCT($D$147:$N$152*($D$146:$N$146=$E$346)*($D$145:$N$145=$D386)*($C$147:$C$152=$B386))
) -
(
SUMIFS(F$318:F$328,$C$318:$C$328,$C386,$D$318:$D$328,$D386)*
SUMIFS(F$332:F$342,$C$332:$C$342,$C386,$D$332:$D$342,$D386)*
SUMPRODUCT($D$147:$N$152*($D$146:$N$146=$E$345)*($D$145:$N$145=$D386)*($C$147:$C$152=$B386))
)
)</f>
        <v>0</v>
      </c>
      <c r="G386" s="99" cm="1">
        <f t="array" ref="G386">$A386 * $E$108 * (
(
SUMIFS(G$318:G$328,$C$318:$C$328,$C386,$D$318:$D$328,$D386)*
SUMIFS(G$332:G$342,$C$332:$C$342,$C386,$D$332:$D$342,$D386)*
SUMPRODUCT($D$147:$N$152*($D$146:$N$146=$E$346)*($D$145:$N$145=$D386)*($C$147:$C$152=$B386))
) -
(
SUMIFS(G$318:G$328,$C$318:$C$328,$C386,$D$318:$D$328,$D386)*
SUMIFS(G$332:G$342,$C$332:$C$342,$C386,$D$332:$D$342,$D386)*
SUMPRODUCT($D$147:$N$152*($D$146:$N$146=$E$345)*($D$145:$N$145=$D386)*($C$147:$C$152=$B386))
)
)</f>
        <v>0</v>
      </c>
      <c r="H386" s="99" cm="1">
        <f t="array" ref="H386">$A386 * $E$108 * (
(
SUMIFS(H$318:H$328,$C$318:$C$328,$C386,$D$318:$D$328,$D386)*
SUMIFS(H$332:H$342,$C$332:$C$342,$C386,$D$332:$D$342,$D386)*
SUMPRODUCT($D$147:$N$152*($D$146:$N$146=$E$346)*($D$145:$N$145=$D386)*($C$147:$C$152=$B386))
) -
(
SUMIFS(H$318:H$328,$C$318:$C$328,$C386,$D$318:$D$328,$D386)*
SUMIFS(H$332:H$342,$C$332:$C$342,$C386,$D$332:$D$342,$D386)*
SUMPRODUCT($D$147:$N$152*($D$146:$N$146=$E$345)*($D$145:$N$145=$D386)*($C$147:$C$152=$B386))
)
)</f>
        <v>0</v>
      </c>
      <c r="I386" s="99" cm="1">
        <f t="array" ref="I386">$A386 * $E$108 * (
(
SUMIFS(I$318:I$328,$C$318:$C$328,$C386,$D$318:$D$328,$D386)*
SUMIFS(I$332:I$342,$C$332:$C$342,$C386,$D$332:$D$342,$D386)*
SUMPRODUCT($D$147:$N$152*($D$146:$N$146=$E$346)*($D$145:$N$145=$D386)*($C$147:$C$152=$B386))
) -
(
SUMIFS(I$318:I$328,$C$318:$C$328,$C386,$D$318:$D$328,$D386)*
SUMIFS(I$332:I$342,$C$332:$C$342,$C386,$D$332:$D$342,$D386)*
SUMPRODUCT($D$147:$N$152*($D$146:$N$146=$E$345)*($D$145:$N$145=$D386)*($C$147:$C$152=$B386))
)
)</f>
        <v>0</v>
      </c>
      <c r="J386" s="99" cm="1">
        <f t="array" ref="J386">$A386 * $E$108 * (
(
SUMIFS(J$318:J$328,$C$318:$C$328,$C386,$D$318:$D$328,$D386)*
SUMIFS(J$332:J$342,$C$332:$C$342,$C386,$D$332:$D$342,$D386)*
SUMPRODUCT($D$147:$N$152*($D$146:$N$146=$E$346)*($D$145:$N$145=$D386)*($C$147:$C$152=$B386))
) -
(
SUMIFS(J$318:J$328,$C$318:$C$328,$C386,$D$318:$D$328,$D386)*
SUMIFS(J$332:J$342,$C$332:$C$342,$C386,$D$332:$D$342,$D386)*
SUMPRODUCT($D$147:$N$152*($D$146:$N$146=$E$345)*($D$145:$N$145=$D386)*($C$147:$C$152=$B386))
)
)</f>
        <v>0</v>
      </c>
      <c r="K386" s="99" cm="1">
        <f t="array" ref="K386">$A386 * $E$108 * (
(
SUMIFS(K$318:K$328,$C$318:$C$328,$C386,$D$318:$D$328,$D386)*
SUMIFS(K$332:K$342,$C$332:$C$342,$C386,$D$332:$D$342,$D386)*
SUMPRODUCT($D$147:$N$152*($D$146:$N$146=$E$346)*($D$145:$N$145=$D386)*($C$147:$C$152=$B386))
) -
(
SUMIFS(K$318:K$328,$C$318:$C$328,$C386,$D$318:$D$328,$D386)*
SUMIFS(K$332:K$342,$C$332:$C$342,$C386,$D$332:$D$342,$D386)*
SUMPRODUCT($D$147:$N$152*($D$146:$N$146=$E$345)*($D$145:$N$145=$D386)*($C$147:$C$152=$B386))
)
)</f>
        <v>0</v>
      </c>
      <c r="L386" s="99" cm="1">
        <f t="array" ref="L386">$A386 * $E$108 * (
(
SUMIFS(L$318:L$328,$C$318:$C$328,$C386,$D$318:$D$328,$D386)*
SUMIFS(L$332:L$342,$C$332:$C$342,$C386,$D$332:$D$342,$D386)*
SUMPRODUCT($D$147:$N$152*($D$146:$N$146=$E$346)*($D$145:$N$145=$D386)*($C$147:$C$152=$B386))
) -
(
SUMIFS(L$318:L$328,$C$318:$C$328,$C386,$D$318:$D$328,$D386)*
SUMIFS(L$332:L$342,$C$332:$C$342,$C386,$D$332:$D$342,$D386)*
SUMPRODUCT($D$147:$N$152*($D$146:$N$146=$E$345)*($D$145:$N$145=$D386)*($C$147:$C$152=$B386))
)
)</f>
        <v>0</v>
      </c>
      <c r="M386" s="99" cm="1">
        <f t="array" ref="M386">$A386 * $E$108 * (
(
SUMIFS(M$318:M$328,$C$318:$C$328,$C386,$D$318:$D$328,$D386)*
SUMIFS(M$332:M$342,$C$332:$C$342,$C386,$D$332:$D$342,$D386)*
SUMPRODUCT($D$147:$N$152*($D$146:$N$146=$E$346)*($D$145:$N$145=$D386)*($C$147:$C$152=$B386))
) -
(
SUMIFS(M$318:M$328,$C$318:$C$328,$C386,$D$318:$D$328,$D386)*
SUMIFS(M$332:M$342,$C$332:$C$342,$C386,$D$332:$D$342,$D386)*
SUMPRODUCT($D$147:$N$152*($D$146:$N$146=$E$345)*($D$145:$N$145=$D386)*($C$147:$C$152=$B386))
)
)</f>
        <v>0</v>
      </c>
      <c r="N386" s="99" cm="1">
        <f t="array" ref="N386">$A386 * $E$108 * (
(
SUMIFS(N$318:N$328,$C$318:$C$328,$C386,$D$318:$D$328,$D386)*
SUMIFS(N$332:N$342,$C$332:$C$342,$C386,$D$332:$D$342,$D386)*
SUMPRODUCT($D$147:$N$152*($D$146:$N$146=$E$346)*($D$145:$N$145=$D386)*($C$147:$C$152=$B386))
) -
(
SUMIFS(N$318:N$328,$C$318:$C$328,$C386,$D$318:$D$328,$D386)*
SUMIFS(N$332:N$342,$C$332:$C$342,$C386,$D$332:$D$342,$D386)*
SUMPRODUCT($D$147:$N$152*($D$146:$N$146=$E$345)*($D$145:$N$145=$D386)*($C$147:$C$152=$B386))
)
)</f>
        <v>0</v>
      </c>
      <c r="O386" s="99" cm="1">
        <f t="array" ref="O386">$A386 * $E$108 * (
(
SUMIFS(O$318:O$328,$C$318:$C$328,$C386,$D$318:$D$328,$D386)*
SUMIFS(O$332:O$342,$C$332:$C$342,$C386,$D$332:$D$342,$D386)*
SUMPRODUCT($D$147:$N$152*($D$146:$N$146=$E$346)*($D$145:$N$145=$D386)*($C$147:$C$152=$B386))
) -
(
SUMIFS(O$318:O$328,$C$318:$C$328,$C386,$D$318:$D$328,$D386)*
SUMIFS(O$332:O$342,$C$332:$C$342,$C386,$D$332:$D$342,$D386)*
SUMPRODUCT($D$147:$N$152*($D$146:$N$146=$E$345)*($D$145:$N$145=$D386)*($C$147:$C$152=$B386))
)
)</f>
        <v>0</v>
      </c>
      <c r="P386" s="99" cm="1">
        <f t="array" ref="P386">$A386 * $E$108 * (
(
SUMIFS(P$318:P$328,$C$318:$C$328,$C386,$D$318:$D$328,$D386)*
SUMIFS(P$332:P$342,$C$332:$C$342,$C386,$D$332:$D$342,$D386)*
SUMPRODUCT($D$147:$N$152*($D$146:$N$146=$E$346)*($D$145:$N$145=$D386)*($C$147:$C$152=$B386))
) -
(
SUMIFS(P$318:P$328,$C$318:$C$328,$C386,$D$318:$D$328,$D386)*
SUMIFS(P$332:P$342,$C$332:$C$342,$C386,$D$332:$D$342,$D386)*
SUMPRODUCT($D$147:$N$152*($D$146:$N$146=$E$345)*($D$145:$N$145=$D386)*($C$147:$C$152=$B386))
)
)</f>
        <v>0</v>
      </c>
      <c r="Q386" s="99" cm="1">
        <f t="array" ref="Q386">$A386 * $E$108 * (
(
SUMIFS(Q$318:Q$328,$C$318:$C$328,$C386,$D$318:$D$328,$D386)*
SUMIFS(Q$332:Q$342,$C$332:$C$342,$C386,$D$332:$D$342,$D386)*
SUMPRODUCT($D$147:$N$152*($D$146:$N$146=$E$346)*($D$145:$N$145=$D386)*($C$147:$C$152=$B386))
) -
(
SUMIFS(Q$318:Q$328,$C$318:$C$328,$C386,$D$318:$D$328,$D386)*
SUMIFS(Q$332:Q$342,$C$332:$C$342,$C386,$D$332:$D$342,$D386)*
SUMPRODUCT($D$147:$N$152*($D$146:$N$146=$E$345)*($D$145:$N$145=$D386)*($C$147:$C$152=$B386))
)
)</f>
        <v>0</v>
      </c>
      <c r="R386" s="99" cm="1">
        <f t="array" ref="R386">$A386 * $E$108 * (
(
SUMIFS(R$318:R$328,$C$318:$C$328,$C386,$D$318:$D$328,$D386)*
SUMIFS(R$332:R$342,$C$332:$C$342,$C386,$D$332:$D$342,$D386)*
SUMPRODUCT($D$147:$N$152*($D$146:$N$146=$E$346)*($D$145:$N$145=$D386)*($C$147:$C$152=$B386))
) -
(
SUMIFS(R$318:R$328,$C$318:$C$328,$C386,$D$318:$D$328,$D386)*
SUMIFS(R$332:R$342,$C$332:$C$342,$C386,$D$332:$D$342,$D386)*
SUMPRODUCT($D$147:$N$152*($D$146:$N$146=$E$345)*($D$145:$N$145=$D386)*($C$147:$C$152=$B386))
)
)</f>
        <v>0</v>
      </c>
      <c r="S386" s="99" cm="1">
        <f t="array" ref="S386">$A386 * $E$108 * (
(
SUMIFS(S$318:S$328,$C$318:$C$328,$C386,$D$318:$D$328,$D386)*
SUMIFS(S$332:S$342,$C$332:$C$342,$C386,$D$332:$D$342,$D386)*
SUMPRODUCT($D$147:$N$152*($D$146:$N$146=$E$346)*($D$145:$N$145=$D386)*($C$147:$C$152=$B386))
) -
(
SUMIFS(S$318:S$328,$C$318:$C$328,$C386,$D$318:$D$328,$D386)*
SUMIFS(S$332:S$342,$C$332:$C$342,$C386,$D$332:$D$342,$D386)*
SUMPRODUCT($D$147:$N$152*($D$146:$N$146=$E$345)*($D$145:$N$145=$D386)*($C$147:$C$152=$B386))
)
)</f>
        <v>0</v>
      </c>
      <c r="T386" s="99" cm="1">
        <f t="array" ref="T386">$A386 * $E$108 * (
(
SUMIFS(T$318:T$328,$C$318:$C$328,$C386,$D$318:$D$328,$D386)*
SUMIFS(T$332:T$342,$C$332:$C$342,$C386,$D$332:$D$342,$D386)*
SUMPRODUCT($D$147:$N$152*($D$146:$N$146=$E$346)*($D$145:$N$145=$D386)*($C$147:$C$152=$B386))
) -
(
SUMIFS(T$318:T$328,$C$318:$C$328,$C386,$D$318:$D$328,$D386)*
SUMIFS(T$332:T$342,$C$332:$C$342,$C386,$D$332:$D$342,$D386)*
SUMPRODUCT($D$147:$N$152*($D$146:$N$146=$E$345)*($D$145:$N$145=$D386)*($C$147:$C$152=$B386))
)
)</f>
        <v>0</v>
      </c>
      <c r="U386" s="99" cm="1">
        <f t="array" ref="U386">$A386 * $E$108 * (
(
SUMIFS(U$318:U$328,$C$318:$C$328,$C386,$D$318:$D$328,$D386)*
SUMIFS(U$332:U$342,$C$332:$C$342,$C386,$D$332:$D$342,$D386)*
SUMPRODUCT($D$147:$N$152*($D$146:$N$146=$E$346)*($D$145:$N$145=$D386)*($C$147:$C$152=$B386))
) -
(
SUMIFS(U$318:U$328,$C$318:$C$328,$C386,$D$318:$D$328,$D386)*
SUMIFS(U$332:U$342,$C$332:$C$342,$C386,$D$332:$D$342,$D386)*
SUMPRODUCT($D$147:$N$152*($D$146:$N$146=$E$345)*($D$145:$N$145=$D386)*($C$147:$C$152=$B386))
)
)</f>
        <v>0</v>
      </c>
      <c r="V386" s="99" cm="1">
        <f t="array" ref="V386">$A386 * $E$108 * (
(
SUMIFS(V$318:V$328,$C$318:$C$328,$C386,$D$318:$D$328,$D386)*
SUMIFS(V$332:V$342,$C$332:$C$342,$C386,$D$332:$D$342,$D386)*
SUMPRODUCT($D$147:$N$152*($D$146:$N$146=$E$346)*($D$145:$N$145=$D386)*($C$147:$C$152=$B386))
) -
(
SUMIFS(V$318:V$328,$C$318:$C$328,$C386,$D$318:$D$328,$D386)*
SUMIFS(V$332:V$342,$C$332:$C$342,$C386,$D$332:$D$342,$D386)*
SUMPRODUCT($D$147:$N$152*($D$146:$N$146=$E$345)*($D$145:$N$145=$D386)*($C$147:$C$152=$B386))
)
)</f>
        <v>0</v>
      </c>
      <c r="W386" s="99" cm="1">
        <f t="array" ref="W386">$A386 * $E$108 * (
(
SUMIFS(W$318:W$328,$C$318:$C$328,$C386,$D$318:$D$328,$D386)*
SUMIFS(W$332:W$342,$C$332:$C$342,$C386,$D$332:$D$342,$D386)*
SUMPRODUCT($D$147:$N$152*($D$146:$N$146=$E$346)*($D$145:$N$145=$D386)*($C$147:$C$152=$B386))
) -
(
SUMIFS(W$318:W$328,$C$318:$C$328,$C386,$D$318:$D$328,$D386)*
SUMIFS(W$332:W$342,$C$332:$C$342,$C386,$D$332:$D$342,$D386)*
SUMPRODUCT($D$147:$N$152*($D$146:$N$146=$E$345)*($D$145:$N$145=$D386)*($C$147:$C$152=$B386))
)
)</f>
        <v>0</v>
      </c>
      <c r="X386" s="99" cm="1">
        <f t="array" ref="X386">$A386 * $E$108 * (
(
SUMIFS(X$318:X$328,$C$318:$C$328,$C386,$D$318:$D$328,$D386)*
SUMIFS(X$332:X$342,$C$332:$C$342,$C386,$D$332:$D$342,$D386)*
SUMPRODUCT($D$147:$N$152*($D$146:$N$146=$E$346)*($D$145:$N$145=$D386)*($C$147:$C$152=$B386))
) -
(
SUMIFS(X$318:X$328,$C$318:$C$328,$C386,$D$318:$D$328,$D386)*
SUMIFS(X$332:X$342,$C$332:$C$342,$C386,$D$332:$D$342,$D386)*
SUMPRODUCT($D$147:$N$152*($D$146:$N$146=$E$345)*($D$145:$N$145=$D386)*($C$147:$C$152=$B386))
)
)</f>
        <v>0</v>
      </c>
      <c r="Y386" s="99" cm="1">
        <f t="array" ref="Y386">$A386 * $E$108 * (
(
SUMIFS(Y$318:Y$328,$C$318:$C$328,$C386,$D$318:$D$328,$D386)*
SUMIFS(Y$332:Y$342,$C$332:$C$342,$C386,$D$332:$D$342,$D386)*
SUMPRODUCT($D$147:$N$152*($D$146:$N$146=$E$346)*($D$145:$N$145=$D386)*($C$147:$C$152=$B386))
) -
(
SUMIFS(Y$318:Y$328,$C$318:$C$328,$C386,$D$318:$D$328,$D386)*
SUMIFS(Y$332:Y$342,$C$332:$C$342,$C386,$D$332:$D$342,$D386)*
SUMPRODUCT($D$147:$N$152*($D$146:$N$146=$E$345)*($D$145:$N$145=$D386)*($C$147:$C$152=$B386))
)
)</f>
        <v>0</v>
      </c>
      <c r="Z386" s="99" cm="1">
        <f t="array" ref="Z386">$A386 * $E$108 * (
(
SUMIFS(Z$318:Z$328,$C$318:$C$328,$C386,$D$318:$D$328,$D386)*
SUMIFS(Z$332:Z$342,$C$332:$C$342,$C386,$D$332:$D$342,$D386)*
SUMPRODUCT($D$147:$N$152*($D$146:$N$146=$E$346)*($D$145:$N$145=$D386)*($C$147:$C$152=$B386))
) -
(
SUMIFS(Z$318:Z$328,$C$318:$C$328,$C386,$D$318:$D$328,$D386)*
SUMIFS(Z$332:Z$342,$C$332:$C$342,$C386,$D$332:$D$342,$D386)*
SUMPRODUCT($D$147:$N$152*($D$146:$N$146=$E$345)*($D$145:$N$145=$D386)*($C$147:$C$152=$B386))
)
)</f>
        <v>0</v>
      </c>
      <c r="AA386" s="99" cm="1">
        <f t="array" ref="AA386">$A386 * $E$108 * (
(
SUMIFS(AA$318:AA$328,$C$318:$C$328,$C386,$D$318:$D$328,$D386)*
SUMIFS(AA$332:AA$342,$C$332:$C$342,$C386,$D$332:$D$342,$D386)*
SUMPRODUCT($D$147:$N$152*($D$146:$N$146=$E$346)*($D$145:$N$145=$D386)*($C$147:$C$152=$B386))
) -
(
SUMIFS(AA$318:AA$328,$C$318:$C$328,$C386,$D$318:$D$328,$D386)*
SUMIFS(AA$332:AA$342,$C$332:$C$342,$C386,$D$332:$D$342,$D386)*
SUMPRODUCT($D$147:$N$152*($D$146:$N$146=$E$345)*($D$145:$N$145=$D386)*($C$147:$C$152=$B386))
)
)</f>
        <v>0</v>
      </c>
      <c r="AB386" s="99" cm="1">
        <f t="array" ref="AB386">$A386 * $E$108 * (
(
SUMIFS(AB$318:AB$328,$C$318:$C$328,$C386,$D$318:$D$328,$D386)*
SUMIFS(AB$332:AB$342,$C$332:$C$342,$C386,$D$332:$D$342,$D386)*
SUMPRODUCT($D$147:$N$152*($D$146:$N$146=$E$346)*($D$145:$N$145=$D386)*($C$147:$C$152=$B386))
) -
(
SUMIFS(AB$318:AB$328,$C$318:$C$328,$C386,$D$318:$D$328,$D386)*
SUMIFS(AB$332:AB$342,$C$332:$C$342,$C386,$D$332:$D$342,$D386)*
SUMPRODUCT($D$147:$N$152*($D$146:$N$146=$E$345)*($D$145:$N$145=$D386)*($C$147:$C$152=$B386))
)
)</f>
        <v>0</v>
      </c>
      <c r="AC386" s="99" cm="1">
        <f t="array" ref="AC386">$A386 * $E$108 * (
(
SUMIFS(AC$318:AC$328,$C$318:$C$328,$C386,$D$318:$D$328,$D386)*
SUMIFS(AC$332:AC$342,$C$332:$C$342,$C386,$D$332:$D$342,$D386)*
SUMPRODUCT($D$147:$N$152*($D$146:$N$146=$E$346)*($D$145:$N$145=$D386)*($C$147:$C$152=$B386))
) -
(
SUMIFS(AC$318:AC$328,$C$318:$C$328,$C386,$D$318:$D$328,$D386)*
SUMIFS(AC$332:AC$342,$C$332:$C$342,$C386,$D$332:$D$342,$D386)*
SUMPRODUCT($D$147:$N$152*($D$146:$N$146=$E$345)*($D$145:$N$145=$D386)*($C$147:$C$152=$B386))
)
)</f>
        <v>0</v>
      </c>
      <c r="AD386" s="99" cm="1">
        <f t="array" ref="AD386">$A386 * $E$108 * (
(
SUMIFS(AD$318:AD$328,$C$318:$C$328,$C386,$D$318:$D$328,$D386)*
SUMIFS(AD$332:AD$342,$C$332:$C$342,$C386,$D$332:$D$342,$D386)*
SUMPRODUCT($D$147:$N$152*($D$146:$N$146=$E$346)*($D$145:$N$145=$D386)*($C$147:$C$152=$B386))
) -
(
SUMIFS(AD$318:AD$328,$C$318:$C$328,$C386,$D$318:$D$328,$D386)*
SUMIFS(AD$332:AD$342,$C$332:$C$342,$C386,$D$332:$D$342,$D386)*
SUMPRODUCT($D$147:$N$152*($D$146:$N$146=$E$345)*($D$145:$N$145=$D386)*($C$147:$C$152=$B386))
)
)</f>
        <v>0</v>
      </c>
    </row>
    <row r="387" spans="1:30" x14ac:dyDescent="0.2">
      <c r="A387" s="15">
        <f>1</f>
        <v>1</v>
      </c>
      <c r="B387" s="6" t="s">
        <v>50</v>
      </c>
      <c r="C387" s="6" t="s">
        <v>35</v>
      </c>
      <c r="D387" s="6" t="s">
        <v>123</v>
      </c>
      <c r="E387" s="99" cm="1">
        <f t="array" ref="E387">$A387 * $E$108 * (
(
SUMIFS(E$318:E$328,$C$318:$C$328,$C387,$D$318:$D$328,$D387)*
SUMIFS(E$332:E$342,$C$332:$C$342,$C387,$D$332:$D$342,$D387)*
SUMPRODUCT($D$147:$N$152*($D$146:$N$146=$E$346)*($D$145:$N$145=$D387)*($C$147:$C$152=$B387))
) -
(
SUMIFS(E$318:E$328,$C$318:$C$328,$C387,$D$318:$D$328,$D387)*
SUMIFS(E$332:E$342,$C$332:$C$342,$C387,$D$332:$D$342,$D387)*
SUMPRODUCT($D$147:$N$152*($D$146:$N$146=$E$345)*($D$145:$N$145=$D387)*($C$147:$C$152=$B387))
)
)</f>
        <v>0</v>
      </c>
      <c r="F387" s="99" cm="1">
        <f t="array" ref="F387">$A387 * $E$108 * (
(
SUMIFS(F$318:F$328,$C$318:$C$328,$C387,$D$318:$D$328,$D387)*
SUMIFS(F$332:F$342,$C$332:$C$342,$C387,$D$332:$D$342,$D387)*
SUMPRODUCT($D$147:$N$152*($D$146:$N$146=$E$346)*($D$145:$N$145=$D387)*($C$147:$C$152=$B387))
) -
(
SUMIFS(F$318:F$328,$C$318:$C$328,$C387,$D$318:$D$328,$D387)*
SUMIFS(F$332:F$342,$C$332:$C$342,$C387,$D$332:$D$342,$D387)*
SUMPRODUCT($D$147:$N$152*($D$146:$N$146=$E$345)*($D$145:$N$145=$D387)*($C$147:$C$152=$B387))
)
)</f>
        <v>0</v>
      </c>
      <c r="G387" s="99" cm="1">
        <f t="array" ref="G387">$A387 * $E$108 * (
(
SUMIFS(G$318:G$328,$C$318:$C$328,$C387,$D$318:$D$328,$D387)*
SUMIFS(G$332:G$342,$C$332:$C$342,$C387,$D$332:$D$342,$D387)*
SUMPRODUCT($D$147:$N$152*($D$146:$N$146=$E$346)*($D$145:$N$145=$D387)*($C$147:$C$152=$B387))
) -
(
SUMIFS(G$318:G$328,$C$318:$C$328,$C387,$D$318:$D$328,$D387)*
SUMIFS(G$332:G$342,$C$332:$C$342,$C387,$D$332:$D$342,$D387)*
SUMPRODUCT($D$147:$N$152*($D$146:$N$146=$E$345)*($D$145:$N$145=$D387)*($C$147:$C$152=$B387))
)
)</f>
        <v>0</v>
      </c>
      <c r="H387" s="99" cm="1">
        <f t="array" ref="H387">$A387 * $E$108 * (
(
SUMIFS(H$318:H$328,$C$318:$C$328,$C387,$D$318:$D$328,$D387)*
SUMIFS(H$332:H$342,$C$332:$C$342,$C387,$D$332:$D$342,$D387)*
SUMPRODUCT($D$147:$N$152*($D$146:$N$146=$E$346)*($D$145:$N$145=$D387)*($C$147:$C$152=$B387))
) -
(
SUMIFS(H$318:H$328,$C$318:$C$328,$C387,$D$318:$D$328,$D387)*
SUMIFS(H$332:H$342,$C$332:$C$342,$C387,$D$332:$D$342,$D387)*
SUMPRODUCT($D$147:$N$152*($D$146:$N$146=$E$345)*($D$145:$N$145=$D387)*($C$147:$C$152=$B387))
)
)</f>
        <v>0</v>
      </c>
      <c r="I387" s="99" cm="1">
        <f t="array" ref="I387">$A387 * $E$108 * (
(
SUMIFS(I$318:I$328,$C$318:$C$328,$C387,$D$318:$D$328,$D387)*
SUMIFS(I$332:I$342,$C$332:$C$342,$C387,$D$332:$D$342,$D387)*
SUMPRODUCT($D$147:$N$152*($D$146:$N$146=$E$346)*($D$145:$N$145=$D387)*($C$147:$C$152=$B387))
) -
(
SUMIFS(I$318:I$328,$C$318:$C$328,$C387,$D$318:$D$328,$D387)*
SUMIFS(I$332:I$342,$C$332:$C$342,$C387,$D$332:$D$342,$D387)*
SUMPRODUCT($D$147:$N$152*($D$146:$N$146=$E$345)*($D$145:$N$145=$D387)*($C$147:$C$152=$B387))
)
)</f>
        <v>0</v>
      </c>
      <c r="J387" s="99" cm="1">
        <f t="array" ref="J387">$A387 * $E$108 * (
(
SUMIFS(J$318:J$328,$C$318:$C$328,$C387,$D$318:$D$328,$D387)*
SUMIFS(J$332:J$342,$C$332:$C$342,$C387,$D$332:$D$342,$D387)*
SUMPRODUCT($D$147:$N$152*($D$146:$N$146=$E$346)*($D$145:$N$145=$D387)*($C$147:$C$152=$B387))
) -
(
SUMIFS(J$318:J$328,$C$318:$C$328,$C387,$D$318:$D$328,$D387)*
SUMIFS(J$332:J$342,$C$332:$C$342,$C387,$D$332:$D$342,$D387)*
SUMPRODUCT($D$147:$N$152*($D$146:$N$146=$E$345)*($D$145:$N$145=$D387)*($C$147:$C$152=$B387))
)
)</f>
        <v>0</v>
      </c>
      <c r="K387" s="99" cm="1">
        <f t="array" ref="K387">$A387 * $E$108 * (
(
SUMIFS(K$318:K$328,$C$318:$C$328,$C387,$D$318:$D$328,$D387)*
SUMIFS(K$332:K$342,$C$332:$C$342,$C387,$D$332:$D$342,$D387)*
SUMPRODUCT($D$147:$N$152*($D$146:$N$146=$E$346)*($D$145:$N$145=$D387)*($C$147:$C$152=$B387))
) -
(
SUMIFS(K$318:K$328,$C$318:$C$328,$C387,$D$318:$D$328,$D387)*
SUMIFS(K$332:K$342,$C$332:$C$342,$C387,$D$332:$D$342,$D387)*
SUMPRODUCT($D$147:$N$152*($D$146:$N$146=$E$345)*($D$145:$N$145=$D387)*($C$147:$C$152=$B387))
)
)</f>
        <v>0</v>
      </c>
      <c r="L387" s="99" cm="1">
        <f t="array" ref="L387">$A387 * $E$108 * (
(
SUMIFS(L$318:L$328,$C$318:$C$328,$C387,$D$318:$D$328,$D387)*
SUMIFS(L$332:L$342,$C$332:$C$342,$C387,$D$332:$D$342,$D387)*
SUMPRODUCT($D$147:$N$152*($D$146:$N$146=$E$346)*($D$145:$N$145=$D387)*($C$147:$C$152=$B387))
) -
(
SUMIFS(L$318:L$328,$C$318:$C$328,$C387,$D$318:$D$328,$D387)*
SUMIFS(L$332:L$342,$C$332:$C$342,$C387,$D$332:$D$342,$D387)*
SUMPRODUCT($D$147:$N$152*($D$146:$N$146=$E$345)*($D$145:$N$145=$D387)*($C$147:$C$152=$B387))
)
)</f>
        <v>0</v>
      </c>
      <c r="M387" s="99" cm="1">
        <f t="array" ref="M387">$A387 * $E$108 * (
(
SUMIFS(M$318:M$328,$C$318:$C$328,$C387,$D$318:$D$328,$D387)*
SUMIFS(M$332:M$342,$C$332:$C$342,$C387,$D$332:$D$342,$D387)*
SUMPRODUCT($D$147:$N$152*($D$146:$N$146=$E$346)*($D$145:$N$145=$D387)*($C$147:$C$152=$B387))
) -
(
SUMIFS(M$318:M$328,$C$318:$C$328,$C387,$D$318:$D$328,$D387)*
SUMIFS(M$332:M$342,$C$332:$C$342,$C387,$D$332:$D$342,$D387)*
SUMPRODUCT($D$147:$N$152*($D$146:$N$146=$E$345)*($D$145:$N$145=$D387)*($C$147:$C$152=$B387))
)
)</f>
        <v>0</v>
      </c>
      <c r="N387" s="99" cm="1">
        <f t="array" ref="N387">$A387 * $E$108 * (
(
SUMIFS(N$318:N$328,$C$318:$C$328,$C387,$D$318:$D$328,$D387)*
SUMIFS(N$332:N$342,$C$332:$C$342,$C387,$D$332:$D$342,$D387)*
SUMPRODUCT($D$147:$N$152*($D$146:$N$146=$E$346)*($D$145:$N$145=$D387)*($C$147:$C$152=$B387))
) -
(
SUMIFS(N$318:N$328,$C$318:$C$328,$C387,$D$318:$D$328,$D387)*
SUMIFS(N$332:N$342,$C$332:$C$342,$C387,$D$332:$D$342,$D387)*
SUMPRODUCT($D$147:$N$152*($D$146:$N$146=$E$345)*($D$145:$N$145=$D387)*($C$147:$C$152=$B387))
)
)</f>
        <v>0</v>
      </c>
      <c r="O387" s="99" cm="1">
        <f t="array" ref="O387">$A387 * $E$108 * (
(
SUMIFS(O$318:O$328,$C$318:$C$328,$C387,$D$318:$D$328,$D387)*
SUMIFS(O$332:O$342,$C$332:$C$342,$C387,$D$332:$D$342,$D387)*
SUMPRODUCT($D$147:$N$152*($D$146:$N$146=$E$346)*($D$145:$N$145=$D387)*($C$147:$C$152=$B387))
) -
(
SUMIFS(O$318:O$328,$C$318:$C$328,$C387,$D$318:$D$328,$D387)*
SUMIFS(O$332:O$342,$C$332:$C$342,$C387,$D$332:$D$342,$D387)*
SUMPRODUCT($D$147:$N$152*($D$146:$N$146=$E$345)*($D$145:$N$145=$D387)*($C$147:$C$152=$B387))
)
)</f>
        <v>0</v>
      </c>
      <c r="P387" s="99" cm="1">
        <f t="array" ref="P387">$A387 * $E$108 * (
(
SUMIFS(P$318:P$328,$C$318:$C$328,$C387,$D$318:$D$328,$D387)*
SUMIFS(P$332:P$342,$C$332:$C$342,$C387,$D$332:$D$342,$D387)*
SUMPRODUCT($D$147:$N$152*($D$146:$N$146=$E$346)*($D$145:$N$145=$D387)*($C$147:$C$152=$B387))
) -
(
SUMIFS(P$318:P$328,$C$318:$C$328,$C387,$D$318:$D$328,$D387)*
SUMIFS(P$332:P$342,$C$332:$C$342,$C387,$D$332:$D$342,$D387)*
SUMPRODUCT($D$147:$N$152*($D$146:$N$146=$E$345)*($D$145:$N$145=$D387)*($C$147:$C$152=$B387))
)
)</f>
        <v>0</v>
      </c>
      <c r="Q387" s="99" cm="1">
        <f t="array" ref="Q387">$A387 * $E$108 * (
(
SUMIFS(Q$318:Q$328,$C$318:$C$328,$C387,$D$318:$D$328,$D387)*
SUMIFS(Q$332:Q$342,$C$332:$C$342,$C387,$D$332:$D$342,$D387)*
SUMPRODUCT($D$147:$N$152*($D$146:$N$146=$E$346)*($D$145:$N$145=$D387)*($C$147:$C$152=$B387))
) -
(
SUMIFS(Q$318:Q$328,$C$318:$C$328,$C387,$D$318:$D$328,$D387)*
SUMIFS(Q$332:Q$342,$C$332:$C$342,$C387,$D$332:$D$342,$D387)*
SUMPRODUCT($D$147:$N$152*($D$146:$N$146=$E$345)*($D$145:$N$145=$D387)*($C$147:$C$152=$B387))
)
)</f>
        <v>0</v>
      </c>
      <c r="R387" s="99" cm="1">
        <f t="array" ref="R387">$A387 * $E$108 * (
(
SUMIFS(R$318:R$328,$C$318:$C$328,$C387,$D$318:$D$328,$D387)*
SUMIFS(R$332:R$342,$C$332:$C$342,$C387,$D$332:$D$342,$D387)*
SUMPRODUCT($D$147:$N$152*($D$146:$N$146=$E$346)*($D$145:$N$145=$D387)*($C$147:$C$152=$B387))
) -
(
SUMIFS(R$318:R$328,$C$318:$C$328,$C387,$D$318:$D$328,$D387)*
SUMIFS(R$332:R$342,$C$332:$C$342,$C387,$D$332:$D$342,$D387)*
SUMPRODUCT($D$147:$N$152*($D$146:$N$146=$E$345)*($D$145:$N$145=$D387)*($C$147:$C$152=$B387))
)
)</f>
        <v>0</v>
      </c>
      <c r="S387" s="99" cm="1">
        <f t="array" ref="S387">$A387 * $E$108 * (
(
SUMIFS(S$318:S$328,$C$318:$C$328,$C387,$D$318:$D$328,$D387)*
SUMIFS(S$332:S$342,$C$332:$C$342,$C387,$D$332:$D$342,$D387)*
SUMPRODUCT($D$147:$N$152*($D$146:$N$146=$E$346)*($D$145:$N$145=$D387)*($C$147:$C$152=$B387))
) -
(
SUMIFS(S$318:S$328,$C$318:$C$328,$C387,$D$318:$D$328,$D387)*
SUMIFS(S$332:S$342,$C$332:$C$342,$C387,$D$332:$D$342,$D387)*
SUMPRODUCT($D$147:$N$152*($D$146:$N$146=$E$345)*($D$145:$N$145=$D387)*($C$147:$C$152=$B387))
)
)</f>
        <v>0</v>
      </c>
      <c r="T387" s="99" cm="1">
        <f t="array" ref="T387">$A387 * $E$108 * (
(
SUMIFS(T$318:T$328,$C$318:$C$328,$C387,$D$318:$D$328,$D387)*
SUMIFS(T$332:T$342,$C$332:$C$342,$C387,$D$332:$D$342,$D387)*
SUMPRODUCT($D$147:$N$152*($D$146:$N$146=$E$346)*($D$145:$N$145=$D387)*($C$147:$C$152=$B387))
) -
(
SUMIFS(T$318:T$328,$C$318:$C$328,$C387,$D$318:$D$328,$D387)*
SUMIFS(T$332:T$342,$C$332:$C$342,$C387,$D$332:$D$342,$D387)*
SUMPRODUCT($D$147:$N$152*($D$146:$N$146=$E$345)*($D$145:$N$145=$D387)*($C$147:$C$152=$B387))
)
)</f>
        <v>0</v>
      </c>
      <c r="U387" s="99" cm="1">
        <f t="array" ref="U387">$A387 * $E$108 * (
(
SUMIFS(U$318:U$328,$C$318:$C$328,$C387,$D$318:$D$328,$D387)*
SUMIFS(U$332:U$342,$C$332:$C$342,$C387,$D$332:$D$342,$D387)*
SUMPRODUCT($D$147:$N$152*($D$146:$N$146=$E$346)*($D$145:$N$145=$D387)*($C$147:$C$152=$B387))
) -
(
SUMIFS(U$318:U$328,$C$318:$C$328,$C387,$D$318:$D$328,$D387)*
SUMIFS(U$332:U$342,$C$332:$C$342,$C387,$D$332:$D$342,$D387)*
SUMPRODUCT($D$147:$N$152*($D$146:$N$146=$E$345)*($D$145:$N$145=$D387)*($C$147:$C$152=$B387))
)
)</f>
        <v>0</v>
      </c>
      <c r="V387" s="99" cm="1">
        <f t="array" ref="V387">$A387 * $E$108 * (
(
SUMIFS(V$318:V$328,$C$318:$C$328,$C387,$D$318:$D$328,$D387)*
SUMIFS(V$332:V$342,$C$332:$C$342,$C387,$D$332:$D$342,$D387)*
SUMPRODUCT($D$147:$N$152*($D$146:$N$146=$E$346)*($D$145:$N$145=$D387)*($C$147:$C$152=$B387))
) -
(
SUMIFS(V$318:V$328,$C$318:$C$328,$C387,$D$318:$D$328,$D387)*
SUMIFS(V$332:V$342,$C$332:$C$342,$C387,$D$332:$D$342,$D387)*
SUMPRODUCT($D$147:$N$152*($D$146:$N$146=$E$345)*($D$145:$N$145=$D387)*($C$147:$C$152=$B387))
)
)</f>
        <v>0</v>
      </c>
      <c r="W387" s="99" cm="1">
        <f t="array" ref="W387">$A387 * $E$108 * (
(
SUMIFS(W$318:W$328,$C$318:$C$328,$C387,$D$318:$D$328,$D387)*
SUMIFS(W$332:W$342,$C$332:$C$342,$C387,$D$332:$D$342,$D387)*
SUMPRODUCT($D$147:$N$152*($D$146:$N$146=$E$346)*($D$145:$N$145=$D387)*($C$147:$C$152=$B387))
) -
(
SUMIFS(W$318:W$328,$C$318:$C$328,$C387,$D$318:$D$328,$D387)*
SUMIFS(W$332:W$342,$C$332:$C$342,$C387,$D$332:$D$342,$D387)*
SUMPRODUCT($D$147:$N$152*($D$146:$N$146=$E$345)*($D$145:$N$145=$D387)*($C$147:$C$152=$B387))
)
)</f>
        <v>0</v>
      </c>
      <c r="X387" s="99" cm="1">
        <f t="array" ref="X387">$A387 * $E$108 * (
(
SUMIFS(X$318:X$328,$C$318:$C$328,$C387,$D$318:$D$328,$D387)*
SUMIFS(X$332:X$342,$C$332:$C$342,$C387,$D$332:$D$342,$D387)*
SUMPRODUCT($D$147:$N$152*($D$146:$N$146=$E$346)*($D$145:$N$145=$D387)*($C$147:$C$152=$B387))
) -
(
SUMIFS(X$318:X$328,$C$318:$C$328,$C387,$D$318:$D$328,$D387)*
SUMIFS(X$332:X$342,$C$332:$C$342,$C387,$D$332:$D$342,$D387)*
SUMPRODUCT($D$147:$N$152*($D$146:$N$146=$E$345)*($D$145:$N$145=$D387)*($C$147:$C$152=$B387))
)
)</f>
        <v>0</v>
      </c>
      <c r="Y387" s="99" cm="1">
        <f t="array" ref="Y387">$A387 * $E$108 * (
(
SUMIFS(Y$318:Y$328,$C$318:$C$328,$C387,$D$318:$D$328,$D387)*
SUMIFS(Y$332:Y$342,$C$332:$C$342,$C387,$D$332:$D$342,$D387)*
SUMPRODUCT($D$147:$N$152*($D$146:$N$146=$E$346)*($D$145:$N$145=$D387)*($C$147:$C$152=$B387))
) -
(
SUMIFS(Y$318:Y$328,$C$318:$C$328,$C387,$D$318:$D$328,$D387)*
SUMIFS(Y$332:Y$342,$C$332:$C$342,$C387,$D$332:$D$342,$D387)*
SUMPRODUCT($D$147:$N$152*($D$146:$N$146=$E$345)*($D$145:$N$145=$D387)*($C$147:$C$152=$B387))
)
)</f>
        <v>0</v>
      </c>
      <c r="Z387" s="99" cm="1">
        <f t="array" ref="Z387">$A387 * $E$108 * (
(
SUMIFS(Z$318:Z$328,$C$318:$C$328,$C387,$D$318:$D$328,$D387)*
SUMIFS(Z$332:Z$342,$C$332:$C$342,$C387,$D$332:$D$342,$D387)*
SUMPRODUCT($D$147:$N$152*($D$146:$N$146=$E$346)*($D$145:$N$145=$D387)*($C$147:$C$152=$B387))
) -
(
SUMIFS(Z$318:Z$328,$C$318:$C$328,$C387,$D$318:$D$328,$D387)*
SUMIFS(Z$332:Z$342,$C$332:$C$342,$C387,$D$332:$D$342,$D387)*
SUMPRODUCT($D$147:$N$152*($D$146:$N$146=$E$345)*($D$145:$N$145=$D387)*($C$147:$C$152=$B387))
)
)</f>
        <v>0</v>
      </c>
      <c r="AA387" s="99" cm="1">
        <f t="array" ref="AA387">$A387 * $E$108 * (
(
SUMIFS(AA$318:AA$328,$C$318:$C$328,$C387,$D$318:$D$328,$D387)*
SUMIFS(AA$332:AA$342,$C$332:$C$342,$C387,$D$332:$D$342,$D387)*
SUMPRODUCT($D$147:$N$152*($D$146:$N$146=$E$346)*($D$145:$N$145=$D387)*($C$147:$C$152=$B387))
) -
(
SUMIFS(AA$318:AA$328,$C$318:$C$328,$C387,$D$318:$D$328,$D387)*
SUMIFS(AA$332:AA$342,$C$332:$C$342,$C387,$D$332:$D$342,$D387)*
SUMPRODUCT($D$147:$N$152*($D$146:$N$146=$E$345)*($D$145:$N$145=$D387)*($C$147:$C$152=$B387))
)
)</f>
        <v>0</v>
      </c>
      <c r="AB387" s="99" cm="1">
        <f t="array" ref="AB387">$A387 * $E$108 * (
(
SUMIFS(AB$318:AB$328,$C$318:$C$328,$C387,$D$318:$D$328,$D387)*
SUMIFS(AB$332:AB$342,$C$332:$C$342,$C387,$D$332:$D$342,$D387)*
SUMPRODUCT($D$147:$N$152*($D$146:$N$146=$E$346)*($D$145:$N$145=$D387)*($C$147:$C$152=$B387))
) -
(
SUMIFS(AB$318:AB$328,$C$318:$C$328,$C387,$D$318:$D$328,$D387)*
SUMIFS(AB$332:AB$342,$C$332:$C$342,$C387,$D$332:$D$342,$D387)*
SUMPRODUCT($D$147:$N$152*($D$146:$N$146=$E$345)*($D$145:$N$145=$D387)*($C$147:$C$152=$B387))
)
)</f>
        <v>0</v>
      </c>
      <c r="AC387" s="99" cm="1">
        <f t="array" ref="AC387">$A387 * $E$108 * (
(
SUMIFS(AC$318:AC$328,$C$318:$C$328,$C387,$D$318:$D$328,$D387)*
SUMIFS(AC$332:AC$342,$C$332:$C$342,$C387,$D$332:$D$342,$D387)*
SUMPRODUCT($D$147:$N$152*($D$146:$N$146=$E$346)*($D$145:$N$145=$D387)*($C$147:$C$152=$B387))
) -
(
SUMIFS(AC$318:AC$328,$C$318:$C$328,$C387,$D$318:$D$328,$D387)*
SUMIFS(AC$332:AC$342,$C$332:$C$342,$C387,$D$332:$D$342,$D387)*
SUMPRODUCT($D$147:$N$152*($D$146:$N$146=$E$345)*($D$145:$N$145=$D387)*($C$147:$C$152=$B387))
)
)</f>
        <v>0</v>
      </c>
      <c r="AD387" s="99" cm="1">
        <f t="array" ref="AD387">$A387 * $E$108 * (
(
SUMIFS(AD$318:AD$328,$C$318:$C$328,$C387,$D$318:$D$328,$D387)*
SUMIFS(AD$332:AD$342,$C$332:$C$342,$C387,$D$332:$D$342,$D387)*
SUMPRODUCT($D$147:$N$152*($D$146:$N$146=$E$346)*($D$145:$N$145=$D387)*($C$147:$C$152=$B387))
) -
(
SUMIFS(AD$318:AD$328,$C$318:$C$328,$C387,$D$318:$D$328,$D387)*
SUMIFS(AD$332:AD$342,$C$332:$C$342,$C387,$D$332:$D$342,$D387)*
SUMPRODUCT($D$147:$N$152*($D$146:$N$146=$E$345)*($D$145:$N$145=$D387)*($C$147:$C$152=$B387))
)
)</f>
        <v>0</v>
      </c>
    </row>
    <row r="388" spans="1:30" x14ac:dyDescent="0.2">
      <c r="A388" s="15">
        <f>1</f>
        <v>1</v>
      </c>
      <c r="B388" s="6" t="s">
        <v>51</v>
      </c>
      <c r="C388" s="6" t="s">
        <v>35</v>
      </c>
      <c r="D388" s="6" t="s">
        <v>123</v>
      </c>
      <c r="E388" s="99" cm="1">
        <f t="array" ref="E388">$A388 * $E$108 * (
(
SUMIFS(E$318:E$328,$C$318:$C$328,$C388,$D$318:$D$328,$D388)*
SUMIFS(E$332:E$342,$C$332:$C$342,$C388,$D$332:$D$342,$D388)*
SUMPRODUCT($D$147:$N$152*($D$146:$N$146=$E$346)*($D$145:$N$145=$D388)*($C$147:$C$152=$B388))
) -
(
SUMIFS(E$318:E$328,$C$318:$C$328,$C388,$D$318:$D$328,$D388)*
SUMIFS(E$332:E$342,$C$332:$C$342,$C388,$D$332:$D$342,$D388)*
SUMPRODUCT($D$147:$N$152*($D$146:$N$146=$E$345)*($D$145:$N$145=$D388)*($C$147:$C$152=$B388))
)
)</f>
        <v>0</v>
      </c>
      <c r="F388" s="99" cm="1">
        <f t="array" ref="F388">$A388 * $E$108 * (
(
SUMIFS(F$318:F$328,$C$318:$C$328,$C388,$D$318:$D$328,$D388)*
SUMIFS(F$332:F$342,$C$332:$C$342,$C388,$D$332:$D$342,$D388)*
SUMPRODUCT($D$147:$N$152*($D$146:$N$146=$E$346)*($D$145:$N$145=$D388)*($C$147:$C$152=$B388))
) -
(
SUMIFS(F$318:F$328,$C$318:$C$328,$C388,$D$318:$D$328,$D388)*
SUMIFS(F$332:F$342,$C$332:$C$342,$C388,$D$332:$D$342,$D388)*
SUMPRODUCT($D$147:$N$152*($D$146:$N$146=$E$345)*($D$145:$N$145=$D388)*($C$147:$C$152=$B388))
)
)</f>
        <v>0</v>
      </c>
      <c r="G388" s="99" cm="1">
        <f t="array" ref="G388">$A388 * $E$108 * (
(
SUMIFS(G$318:G$328,$C$318:$C$328,$C388,$D$318:$D$328,$D388)*
SUMIFS(G$332:G$342,$C$332:$C$342,$C388,$D$332:$D$342,$D388)*
SUMPRODUCT($D$147:$N$152*($D$146:$N$146=$E$346)*($D$145:$N$145=$D388)*($C$147:$C$152=$B388))
) -
(
SUMIFS(G$318:G$328,$C$318:$C$328,$C388,$D$318:$D$328,$D388)*
SUMIFS(G$332:G$342,$C$332:$C$342,$C388,$D$332:$D$342,$D388)*
SUMPRODUCT($D$147:$N$152*($D$146:$N$146=$E$345)*($D$145:$N$145=$D388)*($C$147:$C$152=$B388))
)
)</f>
        <v>0</v>
      </c>
      <c r="H388" s="99" cm="1">
        <f t="array" ref="H388">$A388 * $E$108 * (
(
SUMIFS(H$318:H$328,$C$318:$C$328,$C388,$D$318:$D$328,$D388)*
SUMIFS(H$332:H$342,$C$332:$C$342,$C388,$D$332:$D$342,$D388)*
SUMPRODUCT($D$147:$N$152*($D$146:$N$146=$E$346)*($D$145:$N$145=$D388)*($C$147:$C$152=$B388))
) -
(
SUMIFS(H$318:H$328,$C$318:$C$328,$C388,$D$318:$D$328,$D388)*
SUMIFS(H$332:H$342,$C$332:$C$342,$C388,$D$332:$D$342,$D388)*
SUMPRODUCT($D$147:$N$152*($D$146:$N$146=$E$345)*($D$145:$N$145=$D388)*($C$147:$C$152=$B388))
)
)</f>
        <v>0</v>
      </c>
      <c r="I388" s="99" cm="1">
        <f t="array" ref="I388">$A388 * $E$108 * (
(
SUMIFS(I$318:I$328,$C$318:$C$328,$C388,$D$318:$D$328,$D388)*
SUMIFS(I$332:I$342,$C$332:$C$342,$C388,$D$332:$D$342,$D388)*
SUMPRODUCT($D$147:$N$152*($D$146:$N$146=$E$346)*($D$145:$N$145=$D388)*($C$147:$C$152=$B388))
) -
(
SUMIFS(I$318:I$328,$C$318:$C$328,$C388,$D$318:$D$328,$D388)*
SUMIFS(I$332:I$342,$C$332:$C$342,$C388,$D$332:$D$342,$D388)*
SUMPRODUCT($D$147:$N$152*($D$146:$N$146=$E$345)*($D$145:$N$145=$D388)*($C$147:$C$152=$B388))
)
)</f>
        <v>0</v>
      </c>
      <c r="J388" s="99" cm="1">
        <f t="array" ref="J388">$A388 * $E$108 * (
(
SUMIFS(J$318:J$328,$C$318:$C$328,$C388,$D$318:$D$328,$D388)*
SUMIFS(J$332:J$342,$C$332:$C$342,$C388,$D$332:$D$342,$D388)*
SUMPRODUCT($D$147:$N$152*($D$146:$N$146=$E$346)*($D$145:$N$145=$D388)*($C$147:$C$152=$B388))
) -
(
SUMIFS(J$318:J$328,$C$318:$C$328,$C388,$D$318:$D$328,$D388)*
SUMIFS(J$332:J$342,$C$332:$C$342,$C388,$D$332:$D$342,$D388)*
SUMPRODUCT($D$147:$N$152*($D$146:$N$146=$E$345)*($D$145:$N$145=$D388)*($C$147:$C$152=$B388))
)
)</f>
        <v>0</v>
      </c>
      <c r="K388" s="99" cm="1">
        <f t="array" ref="K388">$A388 * $E$108 * (
(
SUMIFS(K$318:K$328,$C$318:$C$328,$C388,$D$318:$D$328,$D388)*
SUMIFS(K$332:K$342,$C$332:$C$342,$C388,$D$332:$D$342,$D388)*
SUMPRODUCT($D$147:$N$152*($D$146:$N$146=$E$346)*($D$145:$N$145=$D388)*($C$147:$C$152=$B388))
) -
(
SUMIFS(K$318:K$328,$C$318:$C$328,$C388,$D$318:$D$328,$D388)*
SUMIFS(K$332:K$342,$C$332:$C$342,$C388,$D$332:$D$342,$D388)*
SUMPRODUCT($D$147:$N$152*($D$146:$N$146=$E$345)*($D$145:$N$145=$D388)*($C$147:$C$152=$B388))
)
)</f>
        <v>0</v>
      </c>
      <c r="L388" s="99" cm="1">
        <f t="array" ref="L388">$A388 * $E$108 * (
(
SUMIFS(L$318:L$328,$C$318:$C$328,$C388,$D$318:$D$328,$D388)*
SUMIFS(L$332:L$342,$C$332:$C$342,$C388,$D$332:$D$342,$D388)*
SUMPRODUCT($D$147:$N$152*($D$146:$N$146=$E$346)*($D$145:$N$145=$D388)*($C$147:$C$152=$B388))
) -
(
SUMIFS(L$318:L$328,$C$318:$C$328,$C388,$D$318:$D$328,$D388)*
SUMIFS(L$332:L$342,$C$332:$C$342,$C388,$D$332:$D$342,$D388)*
SUMPRODUCT($D$147:$N$152*($D$146:$N$146=$E$345)*($D$145:$N$145=$D388)*($C$147:$C$152=$B388))
)
)</f>
        <v>0</v>
      </c>
      <c r="M388" s="99" cm="1">
        <f t="array" ref="M388">$A388 * $E$108 * (
(
SUMIFS(M$318:M$328,$C$318:$C$328,$C388,$D$318:$D$328,$D388)*
SUMIFS(M$332:M$342,$C$332:$C$342,$C388,$D$332:$D$342,$D388)*
SUMPRODUCT($D$147:$N$152*($D$146:$N$146=$E$346)*($D$145:$N$145=$D388)*($C$147:$C$152=$B388))
) -
(
SUMIFS(M$318:M$328,$C$318:$C$328,$C388,$D$318:$D$328,$D388)*
SUMIFS(M$332:M$342,$C$332:$C$342,$C388,$D$332:$D$342,$D388)*
SUMPRODUCT($D$147:$N$152*($D$146:$N$146=$E$345)*($D$145:$N$145=$D388)*($C$147:$C$152=$B388))
)
)</f>
        <v>0</v>
      </c>
      <c r="N388" s="99" cm="1">
        <f t="array" ref="N388">$A388 * $E$108 * (
(
SUMIFS(N$318:N$328,$C$318:$C$328,$C388,$D$318:$D$328,$D388)*
SUMIFS(N$332:N$342,$C$332:$C$342,$C388,$D$332:$D$342,$D388)*
SUMPRODUCT($D$147:$N$152*($D$146:$N$146=$E$346)*($D$145:$N$145=$D388)*($C$147:$C$152=$B388))
) -
(
SUMIFS(N$318:N$328,$C$318:$C$328,$C388,$D$318:$D$328,$D388)*
SUMIFS(N$332:N$342,$C$332:$C$342,$C388,$D$332:$D$342,$D388)*
SUMPRODUCT($D$147:$N$152*($D$146:$N$146=$E$345)*($D$145:$N$145=$D388)*($C$147:$C$152=$B388))
)
)</f>
        <v>0</v>
      </c>
      <c r="O388" s="99" cm="1">
        <f t="array" ref="O388">$A388 * $E$108 * (
(
SUMIFS(O$318:O$328,$C$318:$C$328,$C388,$D$318:$D$328,$D388)*
SUMIFS(O$332:O$342,$C$332:$C$342,$C388,$D$332:$D$342,$D388)*
SUMPRODUCT($D$147:$N$152*($D$146:$N$146=$E$346)*($D$145:$N$145=$D388)*($C$147:$C$152=$B388))
) -
(
SUMIFS(O$318:O$328,$C$318:$C$328,$C388,$D$318:$D$328,$D388)*
SUMIFS(O$332:O$342,$C$332:$C$342,$C388,$D$332:$D$342,$D388)*
SUMPRODUCT($D$147:$N$152*($D$146:$N$146=$E$345)*($D$145:$N$145=$D388)*($C$147:$C$152=$B388))
)
)</f>
        <v>0</v>
      </c>
      <c r="P388" s="99" cm="1">
        <f t="array" ref="P388">$A388 * $E$108 * (
(
SUMIFS(P$318:P$328,$C$318:$C$328,$C388,$D$318:$D$328,$D388)*
SUMIFS(P$332:P$342,$C$332:$C$342,$C388,$D$332:$D$342,$D388)*
SUMPRODUCT($D$147:$N$152*($D$146:$N$146=$E$346)*($D$145:$N$145=$D388)*($C$147:$C$152=$B388))
) -
(
SUMIFS(P$318:P$328,$C$318:$C$328,$C388,$D$318:$D$328,$D388)*
SUMIFS(P$332:P$342,$C$332:$C$342,$C388,$D$332:$D$342,$D388)*
SUMPRODUCT($D$147:$N$152*($D$146:$N$146=$E$345)*($D$145:$N$145=$D388)*($C$147:$C$152=$B388))
)
)</f>
        <v>0</v>
      </c>
      <c r="Q388" s="99" cm="1">
        <f t="array" ref="Q388">$A388 * $E$108 * (
(
SUMIFS(Q$318:Q$328,$C$318:$C$328,$C388,$D$318:$D$328,$D388)*
SUMIFS(Q$332:Q$342,$C$332:$C$342,$C388,$D$332:$D$342,$D388)*
SUMPRODUCT($D$147:$N$152*($D$146:$N$146=$E$346)*($D$145:$N$145=$D388)*($C$147:$C$152=$B388))
) -
(
SUMIFS(Q$318:Q$328,$C$318:$C$328,$C388,$D$318:$D$328,$D388)*
SUMIFS(Q$332:Q$342,$C$332:$C$342,$C388,$D$332:$D$342,$D388)*
SUMPRODUCT($D$147:$N$152*($D$146:$N$146=$E$345)*($D$145:$N$145=$D388)*($C$147:$C$152=$B388))
)
)</f>
        <v>0</v>
      </c>
      <c r="R388" s="99" cm="1">
        <f t="array" ref="R388">$A388 * $E$108 * (
(
SUMIFS(R$318:R$328,$C$318:$C$328,$C388,$D$318:$D$328,$D388)*
SUMIFS(R$332:R$342,$C$332:$C$342,$C388,$D$332:$D$342,$D388)*
SUMPRODUCT($D$147:$N$152*($D$146:$N$146=$E$346)*($D$145:$N$145=$D388)*($C$147:$C$152=$B388))
) -
(
SUMIFS(R$318:R$328,$C$318:$C$328,$C388,$D$318:$D$328,$D388)*
SUMIFS(R$332:R$342,$C$332:$C$342,$C388,$D$332:$D$342,$D388)*
SUMPRODUCT($D$147:$N$152*($D$146:$N$146=$E$345)*($D$145:$N$145=$D388)*($C$147:$C$152=$B388))
)
)</f>
        <v>0</v>
      </c>
      <c r="S388" s="99" cm="1">
        <f t="array" ref="S388">$A388 * $E$108 * (
(
SUMIFS(S$318:S$328,$C$318:$C$328,$C388,$D$318:$D$328,$D388)*
SUMIFS(S$332:S$342,$C$332:$C$342,$C388,$D$332:$D$342,$D388)*
SUMPRODUCT($D$147:$N$152*($D$146:$N$146=$E$346)*($D$145:$N$145=$D388)*($C$147:$C$152=$B388))
) -
(
SUMIFS(S$318:S$328,$C$318:$C$328,$C388,$D$318:$D$328,$D388)*
SUMIFS(S$332:S$342,$C$332:$C$342,$C388,$D$332:$D$342,$D388)*
SUMPRODUCT($D$147:$N$152*($D$146:$N$146=$E$345)*($D$145:$N$145=$D388)*($C$147:$C$152=$B388))
)
)</f>
        <v>0</v>
      </c>
      <c r="T388" s="99" cm="1">
        <f t="array" ref="T388">$A388 * $E$108 * (
(
SUMIFS(T$318:T$328,$C$318:$C$328,$C388,$D$318:$D$328,$D388)*
SUMIFS(T$332:T$342,$C$332:$C$342,$C388,$D$332:$D$342,$D388)*
SUMPRODUCT($D$147:$N$152*($D$146:$N$146=$E$346)*($D$145:$N$145=$D388)*($C$147:$C$152=$B388))
) -
(
SUMIFS(T$318:T$328,$C$318:$C$328,$C388,$D$318:$D$328,$D388)*
SUMIFS(T$332:T$342,$C$332:$C$342,$C388,$D$332:$D$342,$D388)*
SUMPRODUCT($D$147:$N$152*($D$146:$N$146=$E$345)*($D$145:$N$145=$D388)*($C$147:$C$152=$B388))
)
)</f>
        <v>0</v>
      </c>
      <c r="U388" s="99" cm="1">
        <f t="array" ref="U388">$A388 * $E$108 * (
(
SUMIFS(U$318:U$328,$C$318:$C$328,$C388,$D$318:$D$328,$D388)*
SUMIFS(U$332:U$342,$C$332:$C$342,$C388,$D$332:$D$342,$D388)*
SUMPRODUCT($D$147:$N$152*($D$146:$N$146=$E$346)*($D$145:$N$145=$D388)*($C$147:$C$152=$B388))
) -
(
SUMIFS(U$318:U$328,$C$318:$C$328,$C388,$D$318:$D$328,$D388)*
SUMIFS(U$332:U$342,$C$332:$C$342,$C388,$D$332:$D$342,$D388)*
SUMPRODUCT($D$147:$N$152*($D$146:$N$146=$E$345)*($D$145:$N$145=$D388)*($C$147:$C$152=$B388))
)
)</f>
        <v>0</v>
      </c>
      <c r="V388" s="99" cm="1">
        <f t="array" ref="V388">$A388 * $E$108 * (
(
SUMIFS(V$318:V$328,$C$318:$C$328,$C388,$D$318:$D$328,$D388)*
SUMIFS(V$332:V$342,$C$332:$C$342,$C388,$D$332:$D$342,$D388)*
SUMPRODUCT($D$147:$N$152*($D$146:$N$146=$E$346)*($D$145:$N$145=$D388)*($C$147:$C$152=$B388))
) -
(
SUMIFS(V$318:V$328,$C$318:$C$328,$C388,$D$318:$D$328,$D388)*
SUMIFS(V$332:V$342,$C$332:$C$342,$C388,$D$332:$D$342,$D388)*
SUMPRODUCT($D$147:$N$152*($D$146:$N$146=$E$345)*($D$145:$N$145=$D388)*($C$147:$C$152=$B388))
)
)</f>
        <v>0</v>
      </c>
      <c r="W388" s="99" cm="1">
        <f t="array" ref="W388">$A388 * $E$108 * (
(
SUMIFS(W$318:W$328,$C$318:$C$328,$C388,$D$318:$D$328,$D388)*
SUMIFS(W$332:W$342,$C$332:$C$342,$C388,$D$332:$D$342,$D388)*
SUMPRODUCT($D$147:$N$152*($D$146:$N$146=$E$346)*($D$145:$N$145=$D388)*($C$147:$C$152=$B388))
) -
(
SUMIFS(W$318:W$328,$C$318:$C$328,$C388,$D$318:$D$328,$D388)*
SUMIFS(W$332:W$342,$C$332:$C$342,$C388,$D$332:$D$342,$D388)*
SUMPRODUCT($D$147:$N$152*($D$146:$N$146=$E$345)*($D$145:$N$145=$D388)*($C$147:$C$152=$B388))
)
)</f>
        <v>0</v>
      </c>
      <c r="X388" s="99" cm="1">
        <f t="array" ref="X388">$A388 * $E$108 * (
(
SUMIFS(X$318:X$328,$C$318:$C$328,$C388,$D$318:$D$328,$D388)*
SUMIFS(X$332:X$342,$C$332:$C$342,$C388,$D$332:$D$342,$D388)*
SUMPRODUCT($D$147:$N$152*($D$146:$N$146=$E$346)*($D$145:$N$145=$D388)*($C$147:$C$152=$B388))
) -
(
SUMIFS(X$318:X$328,$C$318:$C$328,$C388,$D$318:$D$328,$D388)*
SUMIFS(X$332:X$342,$C$332:$C$342,$C388,$D$332:$D$342,$D388)*
SUMPRODUCT($D$147:$N$152*($D$146:$N$146=$E$345)*($D$145:$N$145=$D388)*($C$147:$C$152=$B388))
)
)</f>
        <v>0</v>
      </c>
      <c r="Y388" s="99" cm="1">
        <f t="array" ref="Y388">$A388 * $E$108 * (
(
SUMIFS(Y$318:Y$328,$C$318:$C$328,$C388,$D$318:$D$328,$D388)*
SUMIFS(Y$332:Y$342,$C$332:$C$342,$C388,$D$332:$D$342,$D388)*
SUMPRODUCT($D$147:$N$152*($D$146:$N$146=$E$346)*($D$145:$N$145=$D388)*($C$147:$C$152=$B388))
) -
(
SUMIFS(Y$318:Y$328,$C$318:$C$328,$C388,$D$318:$D$328,$D388)*
SUMIFS(Y$332:Y$342,$C$332:$C$342,$C388,$D$332:$D$342,$D388)*
SUMPRODUCT($D$147:$N$152*($D$146:$N$146=$E$345)*($D$145:$N$145=$D388)*($C$147:$C$152=$B388))
)
)</f>
        <v>0</v>
      </c>
      <c r="Z388" s="99" cm="1">
        <f t="array" ref="Z388">$A388 * $E$108 * (
(
SUMIFS(Z$318:Z$328,$C$318:$C$328,$C388,$D$318:$D$328,$D388)*
SUMIFS(Z$332:Z$342,$C$332:$C$342,$C388,$D$332:$D$342,$D388)*
SUMPRODUCT($D$147:$N$152*($D$146:$N$146=$E$346)*($D$145:$N$145=$D388)*($C$147:$C$152=$B388))
) -
(
SUMIFS(Z$318:Z$328,$C$318:$C$328,$C388,$D$318:$D$328,$D388)*
SUMIFS(Z$332:Z$342,$C$332:$C$342,$C388,$D$332:$D$342,$D388)*
SUMPRODUCT($D$147:$N$152*($D$146:$N$146=$E$345)*($D$145:$N$145=$D388)*($C$147:$C$152=$B388))
)
)</f>
        <v>0</v>
      </c>
      <c r="AA388" s="99" cm="1">
        <f t="array" ref="AA388">$A388 * $E$108 * (
(
SUMIFS(AA$318:AA$328,$C$318:$C$328,$C388,$D$318:$D$328,$D388)*
SUMIFS(AA$332:AA$342,$C$332:$C$342,$C388,$D$332:$D$342,$D388)*
SUMPRODUCT($D$147:$N$152*($D$146:$N$146=$E$346)*($D$145:$N$145=$D388)*($C$147:$C$152=$B388))
) -
(
SUMIFS(AA$318:AA$328,$C$318:$C$328,$C388,$D$318:$D$328,$D388)*
SUMIFS(AA$332:AA$342,$C$332:$C$342,$C388,$D$332:$D$342,$D388)*
SUMPRODUCT($D$147:$N$152*($D$146:$N$146=$E$345)*($D$145:$N$145=$D388)*($C$147:$C$152=$B388))
)
)</f>
        <v>0</v>
      </c>
      <c r="AB388" s="99" cm="1">
        <f t="array" ref="AB388">$A388 * $E$108 * (
(
SUMIFS(AB$318:AB$328,$C$318:$C$328,$C388,$D$318:$D$328,$D388)*
SUMIFS(AB$332:AB$342,$C$332:$C$342,$C388,$D$332:$D$342,$D388)*
SUMPRODUCT($D$147:$N$152*($D$146:$N$146=$E$346)*($D$145:$N$145=$D388)*($C$147:$C$152=$B388))
) -
(
SUMIFS(AB$318:AB$328,$C$318:$C$328,$C388,$D$318:$D$328,$D388)*
SUMIFS(AB$332:AB$342,$C$332:$C$342,$C388,$D$332:$D$342,$D388)*
SUMPRODUCT($D$147:$N$152*($D$146:$N$146=$E$345)*($D$145:$N$145=$D388)*($C$147:$C$152=$B388))
)
)</f>
        <v>0</v>
      </c>
      <c r="AC388" s="99" cm="1">
        <f t="array" ref="AC388">$A388 * $E$108 * (
(
SUMIFS(AC$318:AC$328,$C$318:$C$328,$C388,$D$318:$D$328,$D388)*
SUMIFS(AC$332:AC$342,$C$332:$C$342,$C388,$D$332:$D$342,$D388)*
SUMPRODUCT($D$147:$N$152*($D$146:$N$146=$E$346)*($D$145:$N$145=$D388)*($C$147:$C$152=$B388))
) -
(
SUMIFS(AC$318:AC$328,$C$318:$C$328,$C388,$D$318:$D$328,$D388)*
SUMIFS(AC$332:AC$342,$C$332:$C$342,$C388,$D$332:$D$342,$D388)*
SUMPRODUCT($D$147:$N$152*($D$146:$N$146=$E$345)*($D$145:$N$145=$D388)*($C$147:$C$152=$B388))
)
)</f>
        <v>0</v>
      </c>
      <c r="AD388" s="99" cm="1">
        <f t="array" ref="AD388">$A388 * $E$108 * (
(
SUMIFS(AD$318:AD$328,$C$318:$C$328,$C388,$D$318:$D$328,$D388)*
SUMIFS(AD$332:AD$342,$C$332:$C$342,$C388,$D$332:$D$342,$D388)*
SUMPRODUCT($D$147:$N$152*($D$146:$N$146=$E$346)*($D$145:$N$145=$D388)*($C$147:$C$152=$B388))
) -
(
SUMIFS(AD$318:AD$328,$C$318:$C$328,$C388,$D$318:$D$328,$D388)*
SUMIFS(AD$332:AD$342,$C$332:$C$342,$C388,$D$332:$D$342,$D388)*
SUMPRODUCT($D$147:$N$152*($D$146:$N$146=$E$345)*($D$145:$N$145=$D388)*($C$147:$C$152=$B388))
)
)</f>
        <v>0</v>
      </c>
    </row>
    <row r="389" spans="1:30" x14ac:dyDescent="0.2">
      <c r="A389" s="15">
        <f>1</f>
        <v>1</v>
      </c>
      <c r="B389" s="6" t="s">
        <v>46</v>
      </c>
      <c r="C389" s="6" t="s">
        <v>35</v>
      </c>
      <c r="D389" s="6" t="s">
        <v>124</v>
      </c>
      <c r="E389" s="99" cm="1">
        <f t="array" ref="E389">$A389 * $E$108 * (
(
SUMIFS(E$318:E$328,$C$318:$C$328,$C389,$D$318:$D$328,$D389)*
SUMIFS(E$332:E$342,$C$332:$C$342,$C389,$D$332:$D$342,$D389)*
SUMPRODUCT($D$147:$N$152*($D$146:$N$146=$E$346)*($D$145:$N$145=$D389)*($C$147:$C$152=$B389))
) -
(
SUMIFS(E$318:E$328,$C$318:$C$328,$C389,$D$318:$D$328,$D389)*
SUMIFS(E$332:E$342,$C$332:$C$342,$C389,$D$332:$D$342,$D389)*
SUMPRODUCT($D$147:$N$152*($D$146:$N$146=$E$345)*($D$145:$N$145=$D389)*($C$147:$C$152=$B389))
)
)</f>
        <v>0</v>
      </c>
      <c r="F389" s="99" cm="1">
        <f t="array" ref="F389">$A389 * $E$108 * (
(
SUMIFS(F$318:F$328,$C$318:$C$328,$C389,$D$318:$D$328,$D389)*
SUMIFS(F$332:F$342,$C$332:$C$342,$C389,$D$332:$D$342,$D389)*
SUMPRODUCT($D$147:$N$152*($D$146:$N$146=$E$346)*($D$145:$N$145=$D389)*($C$147:$C$152=$B389))
) -
(
SUMIFS(F$318:F$328,$C$318:$C$328,$C389,$D$318:$D$328,$D389)*
SUMIFS(F$332:F$342,$C$332:$C$342,$C389,$D$332:$D$342,$D389)*
SUMPRODUCT($D$147:$N$152*($D$146:$N$146=$E$345)*($D$145:$N$145=$D389)*($C$147:$C$152=$B389))
)
)</f>
        <v>0</v>
      </c>
      <c r="G389" s="99" cm="1">
        <f t="array" ref="G389">$A389 * $E$108 * (
(
SUMIFS(G$318:G$328,$C$318:$C$328,$C389,$D$318:$D$328,$D389)*
SUMIFS(G$332:G$342,$C$332:$C$342,$C389,$D$332:$D$342,$D389)*
SUMPRODUCT($D$147:$N$152*($D$146:$N$146=$E$346)*($D$145:$N$145=$D389)*($C$147:$C$152=$B389))
) -
(
SUMIFS(G$318:G$328,$C$318:$C$328,$C389,$D$318:$D$328,$D389)*
SUMIFS(G$332:G$342,$C$332:$C$342,$C389,$D$332:$D$342,$D389)*
SUMPRODUCT($D$147:$N$152*($D$146:$N$146=$E$345)*($D$145:$N$145=$D389)*($C$147:$C$152=$B389))
)
)</f>
        <v>143.26642569387258</v>
      </c>
      <c r="H389" s="99" cm="1">
        <f t="array" ref="H389">$A389 * $E$108 * (
(
SUMIFS(H$318:H$328,$C$318:$C$328,$C389,$D$318:$D$328,$D389)*
SUMIFS(H$332:H$342,$C$332:$C$342,$C389,$D$332:$D$342,$D389)*
SUMPRODUCT($D$147:$N$152*($D$146:$N$146=$E$346)*($D$145:$N$145=$D389)*($C$147:$C$152=$B389))
) -
(
SUMIFS(H$318:H$328,$C$318:$C$328,$C389,$D$318:$D$328,$D389)*
SUMIFS(H$332:H$342,$C$332:$C$342,$C389,$D$332:$D$342,$D389)*
SUMPRODUCT($D$147:$N$152*($D$146:$N$146=$E$345)*($D$145:$N$145=$D389)*($C$147:$C$152=$B389))
)
)</f>
        <v>286.53285138774515</v>
      </c>
      <c r="I389" s="99" cm="1">
        <f t="array" ref="I389">$A389 * $E$108 * (
(
SUMIFS(I$318:I$328,$C$318:$C$328,$C389,$D$318:$D$328,$D389)*
SUMIFS(I$332:I$342,$C$332:$C$342,$C389,$D$332:$D$342,$D389)*
SUMPRODUCT($D$147:$N$152*($D$146:$N$146=$E$346)*($D$145:$N$145=$D389)*($C$147:$C$152=$B389))
) -
(
SUMIFS(I$318:I$328,$C$318:$C$328,$C389,$D$318:$D$328,$D389)*
SUMIFS(I$332:I$342,$C$332:$C$342,$C389,$D$332:$D$342,$D389)*
SUMPRODUCT($D$147:$N$152*($D$146:$N$146=$E$345)*($D$145:$N$145=$D389)*($C$147:$C$152=$B389))
)
)</f>
        <v>573.06570277549031</v>
      </c>
      <c r="J389" s="99" cm="1">
        <f t="array" ref="J389">$A389 * $E$108 * (
(
SUMIFS(J$318:J$328,$C$318:$C$328,$C389,$D$318:$D$328,$D389)*
SUMIFS(J$332:J$342,$C$332:$C$342,$C389,$D$332:$D$342,$D389)*
SUMPRODUCT($D$147:$N$152*($D$146:$N$146=$E$346)*($D$145:$N$145=$D389)*($C$147:$C$152=$B389))
) -
(
SUMIFS(J$318:J$328,$C$318:$C$328,$C389,$D$318:$D$328,$D389)*
SUMIFS(J$332:J$342,$C$332:$C$342,$C389,$D$332:$D$342,$D389)*
SUMPRODUCT($D$147:$N$152*($D$146:$N$146=$E$345)*($D$145:$N$145=$D389)*($C$147:$C$152=$B389))
)
)</f>
        <v>1146.1314055509806</v>
      </c>
      <c r="K389" s="99" cm="1">
        <f t="array" ref="K389">$A389 * $E$108 * (
(
SUMIFS(K$318:K$328,$C$318:$C$328,$C389,$D$318:$D$328,$D389)*
SUMIFS(K$332:K$342,$C$332:$C$342,$C389,$D$332:$D$342,$D389)*
SUMPRODUCT($D$147:$N$152*($D$146:$N$146=$E$346)*($D$145:$N$145=$D389)*($C$147:$C$152=$B389))
) -
(
SUMIFS(K$318:K$328,$C$318:$C$328,$C389,$D$318:$D$328,$D389)*
SUMIFS(K$332:K$342,$C$332:$C$342,$C389,$D$332:$D$342,$D389)*
SUMPRODUCT($D$147:$N$152*($D$146:$N$146=$E$345)*($D$145:$N$145=$D389)*($C$147:$C$152=$B389))
)
)</f>
        <v>2292.2628111019612</v>
      </c>
      <c r="L389" s="99" cm="1">
        <f t="array" ref="L389">$A389 * $E$108 * (
(
SUMIFS(L$318:L$328,$C$318:$C$328,$C389,$D$318:$D$328,$D389)*
SUMIFS(L$332:L$342,$C$332:$C$342,$C389,$D$332:$D$342,$D389)*
SUMPRODUCT($D$147:$N$152*($D$146:$N$146=$E$346)*($D$145:$N$145=$D389)*($C$147:$C$152=$B389))
) -
(
SUMIFS(L$318:L$328,$C$318:$C$328,$C389,$D$318:$D$328,$D389)*
SUMIFS(L$332:L$342,$C$332:$C$342,$C389,$D$332:$D$342,$D389)*
SUMPRODUCT($D$147:$N$152*($D$146:$N$146=$E$345)*($D$145:$N$145=$D389)*($C$147:$C$152=$B389))
)
)</f>
        <v>4584.5256222039225</v>
      </c>
      <c r="M389" s="99" cm="1">
        <f t="array" ref="M389">$A389 * $E$108 * (
(
SUMIFS(M$318:M$328,$C$318:$C$328,$C389,$D$318:$D$328,$D389)*
SUMIFS(M$332:M$342,$C$332:$C$342,$C389,$D$332:$D$342,$D389)*
SUMPRODUCT($D$147:$N$152*($D$146:$N$146=$E$346)*($D$145:$N$145=$D389)*($C$147:$C$152=$B389))
) -
(
SUMIFS(M$318:M$328,$C$318:$C$328,$C389,$D$318:$D$328,$D389)*
SUMIFS(M$332:M$342,$C$332:$C$342,$C389,$D$332:$D$342,$D389)*
SUMPRODUCT($D$147:$N$152*($D$146:$N$146=$E$345)*($D$145:$N$145=$D389)*($C$147:$C$152=$B389))
)
)</f>
        <v>9169.0512444078449</v>
      </c>
      <c r="N389" s="99" cm="1">
        <f t="array" ref="N389">$A389 * $E$108 * (
(
SUMIFS(N$318:N$328,$C$318:$C$328,$C389,$D$318:$D$328,$D389)*
SUMIFS(N$332:N$342,$C$332:$C$342,$C389,$D$332:$D$342,$D389)*
SUMPRODUCT($D$147:$N$152*($D$146:$N$146=$E$346)*($D$145:$N$145=$D389)*($C$147:$C$152=$B389))
) -
(
SUMIFS(N$318:N$328,$C$318:$C$328,$C389,$D$318:$D$328,$D389)*
SUMIFS(N$332:N$342,$C$332:$C$342,$C389,$D$332:$D$342,$D389)*
SUMPRODUCT($D$147:$N$152*($D$146:$N$146=$E$345)*($D$145:$N$145=$D389)*($C$147:$C$152=$B389))
)
)</f>
        <v>12893.978312448528</v>
      </c>
      <c r="O389" s="99" cm="1">
        <f t="array" ref="O389">$A389 * $E$108 * (
(
SUMIFS(O$318:O$328,$C$318:$C$328,$C389,$D$318:$D$328,$D389)*
SUMIFS(O$332:O$342,$C$332:$C$342,$C389,$D$332:$D$342,$D389)*
SUMPRODUCT($D$147:$N$152*($D$146:$N$146=$E$346)*($D$145:$N$145=$D389)*($C$147:$C$152=$B389))
) -
(
SUMIFS(O$318:O$328,$C$318:$C$328,$C389,$D$318:$D$328,$D389)*
SUMIFS(O$332:O$342,$C$332:$C$342,$C389,$D$332:$D$342,$D389)*
SUMPRODUCT($D$147:$N$152*($D$146:$N$146=$E$345)*($D$145:$N$145=$D389)*($C$147:$C$152=$B389))
)
)</f>
        <v>14326.642569387255</v>
      </c>
      <c r="P389" s="99" cm="1">
        <f t="array" ref="P389">$A389 * $E$108 * (
(
SUMIFS(P$318:P$328,$C$318:$C$328,$C389,$D$318:$D$328,$D389)*
SUMIFS(P$332:P$342,$C$332:$C$342,$C389,$D$332:$D$342,$D389)*
SUMPRODUCT($D$147:$N$152*($D$146:$N$146=$E$346)*($D$145:$N$145=$D389)*($C$147:$C$152=$B389))
) -
(
SUMIFS(P$318:P$328,$C$318:$C$328,$C389,$D$318:$D$328,$D389)*
SUMIFS(P$332:P$342,$C$332:$C$342,$C389,$D$332:$D$342,$D389)*
SUMPRODUCT($D$147:$N$152*($D$146:$N$146=$E$345)*($D$145:$N$145=$D389)*($C$147:$C$152=$B389))
)
)</f>
        <v>14326.642569387255</v>
      </c>
      <c r="Q389" s="99" cm="1">
        <f t="array" ref="Q389">$A389 * $E$108 * (
(
SUMIFS(Q$318:Q$328,$C$318:$C$328,$C389,$D$318:$D$328,$D389)*
SUMIFS(Q$332:Q$342,$C$332:$C$342,$C389,$D$332:$D$342,$D389)*
SUMPRODUCT($D$147:$N$152*($D$146:$N$146=$E$346)*($D$145:$N$145=$D389)*($C$147:$C$152=$B389))
) -
(
SUMIFS(Q$318:Q$328,$C$318:$C$328,$C389,$D$318:$D$328,$D389)*
SUMIFS(Q$332:Q$342,$C$332:$C$342,$C389,$D$332:$D$342,$D389)*
SUMPRODUCT($D$147:$N$152*($D$146:$N$146=$E$345)*($D$145:$N$145=$D389)*($C$147:$C$152=$B389))
)
)</f>
        <v>14326.642569387255</v>
      </c>
      <c r="R389" s="99" cm="1">
        <f t="array" ref="R389">$A389 * $E$108 * (
(
SUMIFS(R$318:R$328,$C$318:$C$328,$C389,$D$318:$D$328,$D389)*
SUMIFS(R$332:R$342,$C$332:$C$342,$C389,$D$332:$D$342,$D389)*
SUMPRODUCT($D$147:$N$152*($D$146:$N$146=$E$346)*($D$145:$N$145=$D389)*($C$147:$C$152=$B389))
) -
(
SUMIFS(R$318:R$328,$C$318:$C$328,$C389,$D$318:$D$328,$D389)*
SUMIFS(R$332:R$342,$C$332:$C$342,$C389,$D$332:$D$342,$D389)*
SUMPRODUCT($D$147:$N$152*($D$146:$N$146=$E$345)*($D$145:$N$145=$D389)*($C$147:$C$152=$B389))
)
)</f>
        <v>14326.642569387255</v>
      </c>
      <c r="S389" s="99" cm="1">
        <f t="array" ref="S389">$A389 * $E$108 * (
(
SUMIFS(S$318:S$328,$C$318:$C$328,$C389,$D$318:$D$328,$D389)*
SUMIFS(S$332:S$342,$C$332:$C$342,$C389,$D$332:$D$342,$D389)*
SUMPRODUCT($D$147:$N$152*($D$146:$N$146=$E$346)*($D$145:$N$145=$D389)*($C$147:$C$152=$B389))
) -
(
SUMIFS(S$318:S$328,$C$318:$C$328,$C389,$D$318:$D$328,$D389)*
SUMIFS(S$332:S$342,$C$332:$C$342,$C389,$D$332:$D$342,$D389)*
SUMPRODUCT($D$147:$N$152*($D$146:$N$146=$E$345)*($D$145:$N$145=$D389)*($C$147:$C$152=$B389))
)
)</f>
        <v>14326.642569387255</v>
      </c>
      <c r="T389" s="99" cm="1">
        <f t="array" ref="T389">$A389 * $E$108 * (
(
SUMIFS(T$318:T$328,$C$318:$C$328,$C389,$D$318:$D$328,$D389)*
SUMIFS(T$332:T$342,$C$332:$C$342,$C389,$D$332:$D$342,$D389)*
SUMPRODUCT($D$147:$N$152*($D$146:$N$146=$E$346)*($D$145:$N$145=$D389)*($C$147:$C$152=$B389))
) -
(
SUMIFS(T$318:T$328,$C$318:$C$328,$C389,$D$318:$D$328,$D389)*
SUMIFS(T$332:T$342,$C$332:$C$342,$C389,$D$332:$D$342,$D389)*
SUMPRODUCT($D$147:$N$152*($D$146:$N$146=$E$345)*($D$145:$N$145=$D389)*($C$147:$C$152=$B389))
)
)</f>
        <v>14326.642569387255</v>
      </c>
      <c r="U389" s="99" cm="1">
        <f t="array" ref="U389">$A389 * $E$108 * (
(
SUMIFS(U$318:U$328,$C$318:$C$328,$C389,$D$318:$D$328,$D389)*
SUMIFS(U$332:U$342,$C$332:$C$342,$C389,$D$332:$D$342,$D389)*
SUMPRODUCT($D$147:$N$152*($D$146:$N$146=$E$346)*($D$145:$N$145=$D389)*($C$147:$C$152=$B389))
) -
(
SUMIFS(U$318:U$328,$C$318:$C$328,$C389,$D$318:$D$328,$D389)*
SUMIFS(U$332:U$342,$C$332:$C$342,$C389,$D$332:$D$342,$D389)*
SUMPRODUCT($D$147:$N$152*($D$146:$N$146=$E$345)*($D$145:$N$145=$D389)*($C$147:$C$152=$B389))
)
)</f>
        <v>14326.642569387255</v>
      </c>
      <c r="V389" s="99" cm="1">
        <f t="array" ref="V389">$A389 * $E$108 * (
(
SUMIFS(V$318:V$328,$C$318:$C$328,$C389,$D$318:$D$328,$D389)*
SUMIFS(V$332:V$342,$C$332:$C$342,$C389,$D$332:$D$342,$D389)*
SUMPRODUCT($D$147:$N$152*($D$146:$N$146=$E$346)*($D$145:$N$145=$D389)*($C$147:$C$152=$B389))
) -
(
SUMIFS(V$318:V$328,$C$318:$C$328,$C389,$D$318:$D$328,$D389)*
SUMIFS(V$332:V$342,$C$332:$C$342,$C389,$D$332:$D$342,$D389)*
SUMPRODUCT($D$147:$N$152*($D$146:$N$146=$E$345)*($D$145:$N$145=$D389)*($C$147:$C$152=$B389))
)
)</f>
        <v>14326.642569387255</v>
      </c>
      <c r="W389" s="99" cm="1">
        <f t="array" ref="W389">$A389 * $E$108 * (
(
SUMIFS(W$318:W$328,$C$318:$C$328,$C389,$D$318:$D$328,$D389)*
SUMIFS(W$332:W$342,$C$332:$C$342,$C389,$D$332:$D$342,$D389)*
SUMPRODUCT($D$147:$N$152*($D$146:$N$146=$E$346)*($D$145:$N$145=$D389)*($C$147:$C$152=$B389))
) -
(
SUMIFS(W$318:W$328,$C$318:$C$328,$C389,$D$318:$D$328,$D389)*
SUMIFS(W$332:W$342,$C$332:$C$342,$C389,$D$332:$D$342,$D389)*
SUMPRODUCT($D$147:$N$152*($D$146:$N$146=$E$345)*($D$145:$N$145=$D389)*($C$147:$C$152=$B389))
)
)</f>
        <v>14326.642569387255</v>
      </c>
      <c r="X389" s="99" cm="1">
        <f t="array" ref="X389">$A389 * $E$108 * (
(
SUMIFS(X$318:X$328,$C$318:$C$328,$C389,$D$318:$D$328,$D389)*
SUMIFS(X$332:X$342,$C$332:$C$342,$C389,$D$332:$D$342,$D389)*
SUMPRODUCT($D$147:$N$152*($D$146:$N$146=$E$346)*($D$145:$N$145=$D389)*($C$147:$C$152=$B389))
) -
(
SUMIFS(X$318:X$328,$C$318:$C$328,$C389,$D$318:$D$328,$D389)*
SUMIFS(X$332:X$342,$C$332:$C$342,$C389,$D$332:$D$342,$D389)*
SUMPRODUCT($D$147:$N$152*($D$146:$N$146=$E$345)*($D$145:$N$145=$D389)*($C$147:$C$152=$B389))
)
)</f>
        <v>14326.642569387255</v>
      </c>
      <c r="Y389" s="99" cm="1">
        <f t="array" ref="Y389">$A389 * $E$108 * (
(
SUMIFS(Y$318:Y$328,$C$318:$C$328,$C389,$D$318:$D$328,$D389)*
SUMIFS(Y$332:Y$342,$C$332:$C$342,$C389,$D$332:$D$342,$D389)*
SUMPRODUCT($D$147:$N$152*($D$146:$N$146=$E$346)*($D$145:$N$145=$D389)*($C$147:$C$152=$B389))
) -
(
SUMIFS(Y$318:Y$328,$C$318:$C$328,$C389,$D$318:$D$328,$D389)*
SUMIFS(Y$332:Y$342,$C$332:$C$342,$C389,$D$332:$D$342,$D389)*
SUMPRODUCT($D$147:$N$152*($D$146:$N$146=$E$345)*($D$145:$N$145=$D389)*($C$147:$C$152=$B389))
)
)</f>
        <v>14326.642569387255</v>
      </c>
      <c r="Z389" s="99" cm="1">
        <f t="array" ref="Z389">$A389 * $E$108 * (
(
SUMIFS(Z$318:Z$328,$C$318:$C$328,$C389,$D$318:$D$328,$D389)*
SUMIFS(Z$332:Z$342,$C$332:$C$342,$C389,$D$332:$D$342,$D389)*
SUMPRODUCT($D$147:$N$152*($D$146:$N$146=$E$346)*($D$145:$N$145=$D389)*($C$147:$C$152=$B389))
) -
(
SUMIFS(Z$318:Z$328,$C$318:$C$328,$C389,$D$318:$D$328,$D389)*
SUMIFS(Z$332:Z$342,$C$332:$C$342,$C389,$D$332:$D$342,$D389)*
SUMPRODUCT($D$147:$N$152*($D$146:$N$146=$E$345)*($D$145:$N$145=$D389)*($C$147:$C$152=$B389))
)
)</f>
        <v>14326.642569387255</v>
      </c>
      <c r="AA389" s="99" cm="1">
        <f t="array" ref="AA389">$A389 * $E$108 * (
(
SUMIFS(AA$318:AA$328,$C$318:$C$328,$C389,$D$318:$D$328,$D389)*
SUMIFS(AA$332:AA$342,$C$332:$C$342,$C389,$D$332:$D$342,$D389)*
SUMPRODUCT($D$147:$N$152*($D$146:$N$146=$E$346)*($D$145:$N$145=$D389)*($C$147:$C$152=$B389))
) -
(
SUMIFS(AA$318:AA$328,$C$318:$C$328,$C389,$D$318:$D$328,$D389)*
SUMIFS(AA$332:AA$342,$C$332:$C$342,$C389,$D$332:$D$342,$D389)*
SUMPRODUCT($D$147:$N$152*($D$146:$N$146=$E$345)*($D$145:$N$145=$D389)*($C$147:$C$152=$B389))
)
)</f>
        <v>14326.642569387255</v>
      </c>
      <c r="AB389" s="99" cm="1">
        <f t="array" ref="AB389">$A389 * $E$108 * (
(
SUMIFS(AB$318:AB$328,$C$318:$C$328,$C389,$D$318:$D$328,$D389)*
SUMIFS(AB$332:AB$342,$C$332:$C$342,$C389,$D$332:$D$342,$D389)*
SUMPRODUCT($D$147:$N$152*($D$146:$N$146=$E$346)*($D$145:$N$145=$D389)*($C$147:$C$152=$B389))
) -
(
SUMIFS(AB$318:AB$328,$C$318:$C$328,$C389,$D$318:$D$328,$D389)*
SUMIFS(AB$332:AB$342,$C$332:$C$342,$C389,$D$332:$D$342,$D389)*
SUMPRODUCT($D$147:$N$152*($D$146:$N$146=$E$345)*($D$145:$N$145=$D389)*($C$147:$C$152=$B389))
)
)</f>
        <v>14326.642569387255</v>
      </c>
      <c r="AC389" s="99" cm="1">
        <f t="array" ref="AC389">$A389 * $E$108 * (
(
SUMIFS(AC$318:AC$328,$C$318:$C$328,$C389,$D$318:$D$328,$D389)*
SUMIFS(AC$332:AC$342,$C$332:$C$342,$C389,$D$332:$D$342,$D389)*
SUMPRODUCT($D$147:$N$152*($D$146:$N$146=$E$346)*($D$145:$N$145=$D389)*($C$147:$C$152=$B389))
) -
(
SUMIFS(AC$318:AC$328,$C$318:$C$328,$C389,$D$318:$D$328,$D389)*
SUMIFS(AC$332:AC$342,$C$332:$C$342,$C389,$D$332:$D$342,$D389)*
SUMPRODUCT($D$147:$N$152*($D$146:$N$146=$E$345)*($D$145:$N$145=$D389)*($C$147:$C$152=$B389))
)
)</f>
        <v>14326.642569387255</v>
      </c>
      <c r="AD389" s="99" cm="1">
        <f t="array" ref="AD389">$A389 * $E$108 * (
(
SUMIFS(AD$318:AD$328,$C$318:$C$328,$C389,$D$318:$D$328,$D389)*
SUMIFS(AD$332:AD$342,$C$332:$C$342,$C389,$D$332:$D$342,$D389)*
SUMPRODUCT($D$147:$N$152*($D$146:$N$146=$E$346)*($D$145:$N$145=$D389)*($C$147:$C$152=$B389))
) -
(
SUMIFS(AD$318:AD$328,$C$318:$C$328,$C389,$D$318:$D$328,$D389)*
SUMIFS(AD$332:AD$342,$C$332:$C$342,$C389,$D$332:$D$342,$D389)*
SUMPRODUCT($D$147:$N$152*($D$146:$N$146=$E$345)*($D$145:$N$145=$D389)*($C$147:$C$152=$B389))
)
)</f>
        <v>14326.642569387255</v>
      </c>
    </row>
    <row r="390" spans="1:30" x14ac:dyDescent="0.2">
      <c r="A390" s="15">
        <f>1</f>
        <v>1</v>
      </c>
      <c r="B390" s="6" t="s">
        <v>47</v>
      </c>
      <c r="C390" s="6" t="s">
        <v>35</v>
      </c>
      <c r="D390" s="6" t="s">
        <v>124</v>
      </c>
      <c r="E390" s="99" cm="1">
        <f t="array" ref="E390">$A390 * $E$108 * (
(
SUMIFS(E$318:E$328,$C$318:$C$328,$C390,$D$318:$D$328,$D390)*
SUMIFS(E$332:E$342,$C$332:$C$342,$C390,$D$332:$D$342,$D390)*
SUMPRODUCT($D$147:$N$152*($D$146:$N$146=$E$346)*($D$145:$N$145=$D390)*($C$147:$C$152=$B390))
) -
(
SUMIFS(E$318:E$328,$C$318:$C$328,$C390,$D$318:$D$328,$D390)*
SUMIFS(E$332:E$342,$C$332:$C$342,$C390,$D$332:$D$342,$D390)*
SUMPRODUCT($D$147:$N$152*($D$146:$N$146=$E$345)*($D$145:$N$145=$D390)*($C$147:$C$152=$B390))
)
)</f>
        <v>0</v>
      </c>
      <c r="F390" s="99" cm="1">
        <f t="array" ref="F390">$A390 * $E$108 * (
(
SUMIFS(F$318:F$328,$C$318:$C$328,$C390,$D$318:$D$328,$D390)*
SUMIFS(F$332:F$342,$C$332:$C$342,$C390,$D$332:$D$342,$D390)*
SUMPRODUCT($D$147:$N$152*($D$146:$N$146=$E$346)*($D$145:$N$145=$D390)*($C$147:$C$152=$B390))
) -
(
SUMIFS(F$318:F$328,$C$318:$C$328,$C390,$D$318:$D$328,$D390)*
SUMIFS(F$332:F$342,$C$332:$C$342,$C390,$D$332:$D$342,$D390)*
SUMPRODUCT($D$147:$N$152*($D$146:$N$146=$E$345)*($D$145:$N$145=$D390)*($C$147:$C$152=$B390))
)
)</f>
        <v>0</v>
      </c>
      <c r="G390" s="99" cm="1">
        <f t="array" ref="G390">$A390 * $E$108 * (
(
SUMIFS(G$318:G$328,$C$318:$C$328,$C390,$D$318:$D$328,$D390)*
SUMIFS(G$332:G$342,$C$332:$C$342,$C390,$D$332:$D$342,$D390)*
SUMPRODUCT($D$147:$N$152*($D$146:$N$146=$E$346)*($D$145:$N$145=$D390)*($C$147:$C$152=$B390))
) -
(
SUMIFS(G$318:G$328,$C$318:$C$328,$C390,$D$318:$D$328,$D390)*
SUMIFS(G$332:G$342,$C$332:$C$342,$C390,$D$332:$D$342,$D390)*
SUMPRODUCT($D$147:$N$152*($D$146:$N$146=$E$345)*($D$145:$N$145=$D390)*($C$147:$C$152=$B390))
)
)</f>
        <v>239.1014619050255</v>
      </c>
      <c r="H390" s="99" cm="1">
        <f t="array" ref="H390">$A390 * $E$108 * (
(
SUMIFS(H$318:H$328,$C$318:$C$328,$C390,$D$318:$D$328,$D390)*
SUMIFS(H$332:H$342,$C$332:$C$342,$C390,$D$332:$D$342,$D390)*
SUMPRODUCT($D$147:$N$152*($D$146:$N$146=$E$346)*($D$145:$N$145=$D390)*($C$147:$C$152=$B390))
) -
(
SUMIFS(H$318:H$328,$C$318:$C$328,$C390,$D$318:$D$328,$D390)*
SUMIFS(H$332:H$342,$C$332:$C$342,$C390,$D$332:$D$342,$D390)*
SUMPRODUCT($D$147:$N$152*($D$146:$N$146=$E$345)*($D$145:$N$145=$D390)*($C$147:$C$152=$B390))
)
)</f>
        <v>478.202923810051</v>
      </c>
      <c r="I390" s="99" cm="1">
        <f t="array" ref="I390">$A390 * $E$108 * (
(
SUMIFS(I$318:I$328,$C$318:$C$328,$C390,$D$318:$D$328,$D390)*
SUMIFS(I$332:I$342,$C$332:$C$342,$C390,$D$332:$D$342,$D390)*
SUMPRODUCT($D$147:$N$152*($D$146:$N$146=$E$346)*($D$145:$N$145=$D390)*($C$147:$C$152=$B390))
) -
(
SUMIFS(I$318:I$328,$C$318:$C$328,$C390,$D$318:$D$328,$D390)*
SUMIFS(I$332:I$342,$C$332:$C$342,$C390,$D$332:$D$342,$D390)*
SUMPRODUCT($D$147:$N$152*($D$146:$N$146=$E$345)*($D$145:$N$145=$D390)*($C$147:$C$152=$B390))
)
)</f>
        <v>956.40584762010201</v>
      </c>
      <c r="J390" s="99" cm="1">
        <f t="array" ref="J390">$A390 * $E$108 * (
(
SUMIFS(J$318:J$328,$C$318:$C$328,$C390,$D$318:$D$328,$D390)*
SUMIFS(J$332:J$342,$C$332:$C$342,$C390,$D$332:$D$342,$D390)*
SUMPRODUCT($D$147:$N$152*($D$146:$N$146=$E$346)*($D$145:$N$145=$D390)*($C$147:$C$152=$B390))
) -
(
SUMIFS(J$318:J$328,$C$318:$C$328,$C390,$D$318:$D$328,$D390)*
SUMIFS(J$332:J$342,$C$332:$C$342,$C390,$D$332:$D$342,$D390)*
SUMPRODUCT($D$147:$N$152*($D$146:$N$146=$E$345)*($D$145:$N$145=$D390)*($C$147:$C$152=$B390))
)
)</f>
        <v>1912.811695240204</v>
      </c>
      <c r="K390" s="99" cm="1">
        <f t="array" ref="K390">$A390 * $E$108 * (
(
SUMIFS(K$318:K$328,$C$318:$C$328,$C390,$D$318:$D$328,$D390)*
SUMIFS(K$332:K$342,$C$332:$C$342,$C390,$D$332:$D$342,$D390)*
SUMPRODUCT($D$147:$N$152*($D$146:$N$146=$E$346)*($D$145:$N$145=$D390)*($C$147:$C$152=$B390))
) -
(
SUMIFS(K$318:K$328,$C$318:$C$328,$C390,$D$318:$D$328,$D390)*
SUMIFS(K$332:K$342,$C$332:$C$342,$C390,$D$332:$D$342,$D390)*
SUMPRODUCT($D$147:$N$152*($D$146:$N$146=$E$345)*($D$145:$N$145=$D390)*($C$147:$C$152=$B390))
)
)</f>
        <v>3825.623390480408</v>
      </c>
      <c r="L390" s="99" cm="1">
        <f t="array" ref="L390">$A390 * $E$108 * (
(
SUMIFS(L$318:L$328,$C$318:$C$328,$C390,$D$318:$D$328,$D390)*
SUMIFS(L$332:L$342,$C$332:$C$342,$C390,$D$332:$D$342,$D390)*
SUMPRODUCT($D$147:$N$152*($D$146:$N$146=$E$346)*($D$145:$N$145=$D390)*($C$147:$C$152=$B390))
) -
(
SUMIFS(L$318:L$328,$C$318:$C$328,$C390,$D$318:$D$328,$D390)*
SUMIFS(L$332:L$342,$C$332:$C$342,$C390,$D$332:$D$342,$D390)*
SUMPRODUCT($D$147:$N$152*($D$146:$N$146=$E$345)*($D$145:$N$145=$D390)*($C$147:$C$152=$B390))
)
)</f>
        <v>7651.2467809608161</v>
      </c>
      <c r="M390" s="99" cm="1">
        <f t="array" ref="M390">$A390 * $E$108 * (
(
SUMIFS(M$318:M$328,$C$318:$C$328,$C390,$D$318:$D$328,$D390)*
SUMIFS(M$332:M$342,$C$332:$C$342,$C390,$D$332:$D$342,$D390)*
SUMPRODUCT($D$147:$N$152*($D$146:$N$146=$E$346)*($D$145:$N$145=$D390)*($C$147:$C$152=$B390))
) -
(
SUMIFS(M$318:M$328,$C$318:$C$328,$C390,$D$318:$D$328,$D390)*
SUMIFS(M$332:M$342,$C$332:$C$342,$C390,$D$332:$D$342,$D390)*
SUMPRODUCT($D$147:$N$152*($D$146:$N$146=$E$345)*($D$145:$N$145=$D390)*($C$147:$C$152=$B390))
)
)</f>
        <v>15302.493561921632</v>
      </c>
      <c r="N390" s="99" cm="1">
        <f t="array" ref="N390">$A390 * $E$108 * (
(
SUMIFS(N$318:N$328,$C$318:$C$328,$C390,$D$318:$D$328,$D390)*
SUMIFS(N$332:N$342,$C$332:$C$342,$C390,$D$332:$D$342,$D390)*
SUMPRODUCT($D$147:$N$152*($D$146:$N$146=$E$346)*($D$145:$N$145=$D390)*($C$147:$C$152=$B390))
) -
(
SUMIFS(N$318:N$328,$C$318:$C$328,$C390,$D$318:$D$328,$D390)*
SUMIFS(N$332:N$342,$C$332:$C$342,$C390,$D$332:$D$342,$D390)*
SUMPRODUCT($D$147:$N$152*($D$146:$N$146=$E$345)*($D$145:$N$145=$D390)*($C$147:$C$152=$B390))
)
)</f>
        <v>21519.131571452293</v>
      </c>
      <c r="O390" s="99" cm="1">
        <f t="array" ref="O390">$A390 * $E$108 * (
(
SUMIFS(O$318:O$328,$C$318:$C$328,$C390,$D$318:$D$328,$D390)*
SUMIFS(O$332:O$342,$C$332:$C$342,$C390,$D$332:$D$342,$D390)*
SUMPRODUCT($D$147:$N$152*($D$146:$N$146=$E$346)*($D$145:$N$145=$D390)*($C$147:$C$152=$B390))
) -
(
SUMIFS(O$318:O$328,$C$318:$C$328,$C390,$D$318:$D$328,$D390)*
SUMIFS(O$332:O$342,$C$332:$C$342,$C390,$D$332:$D$342,$D390)*
SUMPRODUCT($D$147:$N$152*($D$146:$N$146=$E$345)*($D$145:$N$145=$D390)*($C$147:$C$152=$B390))
)
)</f>
        <v>23910.146190502546</v>
      </c>
      <c r="P390" s="99" cm="1">
        <f t="array" ref="P390">$A390 * $E$108 * (
(
SUMIFS(P$318:P$328,$C$318:$C$328,$C390,$D$318:$D$328,$D390)*
SUMIFS(P$332:P$342,$C$332:$C$342,$C390,$D$332:$D$342,$D390)*
SUMPRODUCT($D$147:$N$152*($D$146:$N$146=$E$346)*($D$145:$N$145=$D390)*($C$147:$C$152=$B390))
) -
(
SUMIFS(P$318:P$328,$C$318:$C$328,$C390,$D$318:$D$328,$D390)*
SUMIFS(P$332:P$342,$C$332:$C$342,$C390,$D$332:$D$342,$D390)*
SUMPRODUCT($D$147:$N$152*($D$146:$N$146=$E$345)*($D$145:$N$145=$D390)*($C$147:$C$152=$B390))
)
)</f>
        <v>23910.146190502546</v>
      </c>
      <c r="Q390" s="99" cm="1">
        <f t="array" ref="Q390">$A390 * $E$108 * (
(
SUMIFS(Q$318:Q$328,$C$318:$C$328,$C390,$D$318:$D$328,$D390)*
SUMIFS(Q$332:Q$342,$C$332:$C$342,$C390,$D$332:$D$342,$D390)*
SUMPRODUCT($D$147:$N$152*($D$146:$N$146=$E$346)*($D$145:$N$145=$D390)*($C$147:$C$152=$B390))
) -
(
SUMIFS(Q$318:Q$328,$C$318:$C$328,$C390,$D$318:$D$328,$D390)*
SUMIFS(Q$332:Q$342,$C$332:$C$342,$C390,$D$332:$D$342,$D390)*
SUMPRODUCT($D$147:$N$152*($D$146:$N$146=$E$345)*($D$145:$N$145=$D390)*($C$147:$C$152=$B390))
)
)</f>
        <v>23910.146190502546</v>
      </c>
      <c r="R390" s="99" cm="1">
        <f t="array" ref="R390">$A390 * $E$108 * (
(
SUMIFS(R$318:R$328,$C$318:$C$328,$C390,$D$318:$D$328,$D390)*
SUMIFS(R$332:R$342,$C$332:$C$342,$C390,$D$332:$D$342,$D390)*
SUMPRODUCT($D$147:$N$152*($D$146:$N$146=$E$346)*($D$145:$N$145=$D390)*($C$147:$C$152=$B390))
) -
(
SUMIFS(R$318:R$328,$C$318:$C$328,$C390,$D$318:$D$328,$D390)*
SUMIFS(R$332:R$342,$C$332:$C$342,$C390,$D$332:$D$342,$D390)*
SUMPRODUCT($D$147:$N$152*($D$146:$N$146=$E$345)*($D$145:$N$145=$D390)*($C$147:$C$152=$B390))
)
)</f>
        <v>23910.146190502546</v>
      </c>
      <c r="S390" s="99" cm="1">
        <f t="array" ref="S390">$A390 * $E$108 * (
(
SUMIFS(S$318:S$328,$C$318:$C$328,$C390,$D$318:$D$328,$D390)*
SUMIFS(S$332:S$342,$C$332:$C$342,$C390,$D$332:$D$342,$D390)*
SUMPRODUCT($D$147:$N$152*($D$146:$N$146=$E$346)*($D$145:$N$145=$D390)*($C$147:$C$152=$B390))
) -
(
SUMIFS(S$318:S$328,$C$318:$C$328,$C390,$D$318:$D$328,$D390)*
SUMIFS(S$332:S$342,$C$332:$C$342,$C390,$D$332:$D$342,$D390)*
SUMPRODUCT($D$147:$N$152*($D$146:$N$146=$E$345)*($D$145:$N$145=$D390)*($C$147:$C$152=$B390))
)
)</f>
        <v>23910.146190502546</v>
      </c>
      <c r="T390" s="99" cm="1">
        <f t="array" ref="T390">$A390 * $E$108 * (
(
SUMIFS(T$318:T$328,$C$318:$C$328,$C390,$D$318:$D$328,$D390)*
SUMIFS(T$332:T$342,$C$332:$C$342,$C390,$D$332:$D$342,$D390)*
SUMPRODUCT($D$147:$N$152*($D$146:$N$146=$E$346)*($D$145:$N$145=$D390)*($C$147:$C$152=$B390))
) -
(
SUMIFS(T$318:T$328,$C$318:$C$328,$C390,$D$318:$D$328,$D390)*
SUMIFS(T$332:T$342,$C$332:$C$342,$C390,$D$332:$D$342,$D390)*
SUMPRODUCT($D$147:$N$152*($D$146:$N$146=$E$345)*($D$145:$N$145=$D390)*($C$147:$C$152=$B390))
)
)</f>
        <v>23910.146190502546</v>
      </c>
      <c r="U390" s="99" cm="1">
        <f t="array" ref="U390">$A390 * $E$108 * (
(
SUMIFS(U$318:U$328,$C$318:$C$328,$C390,$D$318:$D$328,$D390)*
SUMIFS(U$332:U$342,$C$332:$C$342,$C390,$D$332:$D$342,$D390)*
SUMPRODUCT($D$147:$N$152*($D$146:$N$146=$E$346)*($D$145:$N$145=$D390)*($C$147:$C$152=$B390))
) -
(
SUMIFS(U$318:U$328,$C$318:$C$328,$C390,$D$318:$D$328,$D390)*
SUMIFS(U$332:U$342,$C$332:$C$342,$C390,$D$332:$D$342,$D390)*
SUMPRODUCT($D$147:$N$152*($D$146:$N$146=$E$345)*($D$145:$N$145=$D390)*($C$147:$C$152=$B390))
)
)</f>
        <v>23910.146190502546</v>
      </c>
      <c r="V390" s="99" cm="1">
        <f t="array" ref="V390">$A390 * $E$108 * (
(
SUMIFS(V$318:V$328,$C$318:$C$328,$C390,$D$318:$D$328,$D390)*
SUMIFS(V$332:V$342,$C$332:$C$342,$C390,$D$332:$D$342,$D390)*
SUMPRODUCT($D$147:$N$152*($D$146:$N$146=$E$346)*($D$145:$N$145=$D390)*($C$147:$C$152=$B390))
) -
(
SUMIFS(V$318:V$328,$C$318:$C$328,$C390,$D$318:$D$328,$D390)*
SUMIFS(V$332:V$342,$C$332:$C$342,$C390,$D$332:$D$342,$D390)*
SUMPRODUCT($D$147:$N$152*($D$146:$N$146=$E$345)*($D$145:$N$145=$D390)*($C$147:$C$152=$B390))
)
)</f>
        <v>23910.146190502546</v>
      </c>
      <c r="W390" s="99" cm="1">
        <f t="array" ref="W390">$A390 * $E$108 * (
(
SUMIFS(W$318:W$328,$C$318:$C$328,$C390,$D$318:$D$328,$D390)*
SUMIFS(W$332:W$342,$C$332:$C$342,$C390,$D$332:$D$342,$D390)*
SUMPRODUCT($D$147:$N$152*($D$146:$N$146=$E$346)*($D$145:$N$145=$D390)*($C$147:$C$152=$B390))
) -
(
SUMIFS(W$318:W$328,$C$318:$C$328,$C390,$D$318:$D$328,$D390)*
SUMIFS(W$332:W$342,$C$332:$C$342,$C390,$D$332:$D$342,$D390)*
SUMPRODUCT($D$147:$N$152*($D$146:$N$146=$E$345)*($D$145:$N$145=$D390)*($C$147:$C$152=$B390))
)
)</f>
        <v>23910.146190502546</v>
      </c>
      <c r="X390" s="99" cm="1">
        <f t="array" ref="X390">$A390 * $E$108 * (
(
SUMIFS(X$318:X$328,$C$318:$C$328,$C390,$D$318:$D$328,$D390)*
SUMIFS(X$332:X$342,$C$332:$C$342,$C390,$D$332:$D$342,$D390)*
SUMPRODUCT($D$147:$N$152*($D$146:$N$146=$E$346)*($D$145:$N$145=$D390)*($C$147:$C$152=$B390))
) -
(
SUMIFS(X$318:X$328,$C$318:$C$328,$C390,$D$318:$D$328,$D390)*
SUMIFS(X$332:X$342,$C$332:$C$342,$C390,$D$332:$D$342,$D390)*
SUMPRODUCT($D$147:$N$152*($D$146:$N$146=$E$345)*($D$145:$N$145=$D390)*($C$147:$C$152=$B390))
)
)</f>
        <v>23910.146190502546</v>
      </c>
      <c r="Y390" s="99" cm="1">
        <f t="array" ref="Y390">$A390 * $E$108 * (
(
SUMIFS(Y$318:Y$328,$C$318:$C$328,$C390,$D$318:$D$328,$D390)*
SUMIFS(Y$332:Y$342,$C$332:$C$342,$C390,$D$332:$D$342,$D390)*
SUMPRODUCT($D$147:$N$152*($D$146:$N$146=$E$346)*($D$145:$N$145=$D390)*($C$147:$C$152=$B390))
) -
(
SUMIFS(Y$318:Y$328,$C$318:$C$328,$C390,$D$318:$D$328,$D390)*
SUMIFS(Y$332:Y$342,$C$332:$C$342,$C390,$D$332:$D$342,$D390)*
SUMPRODUCT($D$147:$N$152*($D$146:$N$146=$E$345)*($D$145:$N$145=$D390)*($C$147:$C$152=$B390))
)
)</f>
        <v>23910.146190502546</v>
      </c>
      <c r="Z390" s="99" cm="1">
        <f t="array" ref="Z390">$A390 * $E$108 * (
(
SUMIFS(Z$318:Z$328,$C$318:$C$328,$C390,$D$318:$D$328,$D390)*
SUMIFS(Z$332:Z$342,$C$332:$C$342,$C390,$D$332:$D$342,$D390)*
SUMPRODUCT($D$147:$N$152*($D$146:$N$146=$E$346)*($D$145:$N$145=$D390)*($C$147:$C$152=$B390))
) -
(
SUMIFS(Z$318:Z$328,$C$318:$C$328,$C390,$D$318:$D$328,$D390)*
SUMIFS(Z$332:Z$342,$C$332:$C$342,$C390,$D$332:$D$342,$D390)*
SUMPRODUCT($D$147:$N$152*($D$146:$N$146=$E$345)*($D$145:$N$145=$D390)*($C$147:$C$152=$B390))
)
)</f>
        <v>23910.146190502546</v>
      </c>
      <c r="AA390" s="99" cm="1">
        <f t="array" ref="AA390">$A390 * $E$108 * (
(
SUMIFS(AA$318:AA$328,$C$318:$C$328,$C390,$D$318:$D$328,$D390)*
SUMIFS(AA$332:AA$342,$C$332:$C$342,$C390,$D$332:$D$342,$D390)*
SUMPRODUCT($D$147:$N$152*($D$146:$N$146=$E$346)*($D$145:$N$145=$D390)*($C$147:$C$152=$B390))
) -
(
SUMIFS(AA$318:AA$328,$C$318:$C$328,$C390,$D$318:$D$328,$D390)*
SUMIFS(AA$332:AA$342,$C$332:$C$342,$C390,$D$332:$D$342,$D390)*
SUMPRODUCT($D$147:$N$152*($D$146:$N$146=$E$345)*($D$145:$N$145=$D390)*($C$147:$C$152=$B390))
)
)</f>
        <v>23910.146190502546</v>
      </c>
      <c r="AB390" s="99" cm="1">
        <f t="array" ref="AB390">$A390 * $E$108 * (
(
SUMIFS(AB$318:AB$328,$C$318:$C$328,$C390,$D$318:$D$328,$D390)*
SUMIFS(AB$332:AB$342,$C$332:$C$342,$C390,$D$332:$D$342,$D390)*
SUMPRODUCT($D$147:$N$152*($D$146:$N$146=$E$346)*($D$145:$N$145=$D390)*($C$147:$C$152=$B390))
) -
(
SUMIFS(AB$318:AB$328,$C$318:$C$328,$C390,$D$318:$D$328,$D390)*
SUMIFS(AB$332:AB$342,$C$332:$C$342,$C390,$D$332:$D$342,$D390)*
SUMPRODUCT($D$147:$N$152*($D$146:$N$146=$E$345)*($D$145:$N$145=$D390)*($C$147:$C$152=$B390))
)
)</f>
        <v>23910.146190502546</v>
      </c>
      <c r="AC390" s="99" cm="1">
        <f t="array" ref="AC390">$A390 * $E$108 * (
(
SUMIFS(AC$318:AC$328,$C$318:$C$328,$C390,$D$318:$D$328,$D390)*
SUMIFS(AC$332:AC$342,$C$332:$C$342,$C390,$D$332:$D$342,$D390)*
SUMPRODUCT($D$147:$N$152*($D$146:$N$146=$E$346)*($D$145:$N$145=$D390)*($C$147:$C$152=$B390))
) -
(
SUMIFS(AC$318:AC$328,$C$318:$C$328,$C390,$D$318:$D$328,$D390)*
SUMIFS(AC$332:AC$342,$C$332:$C$342,$C390,$D$332:$D$342,$D390)*
SUMPRODUCT($D$147:$N$152*($D$146:$N$146=$E$345)*($D$145:$N$145=$D390)*($C$147:$C$152=$B390))
)
)</f>
        <v>23910.146190502546</v>
      </c>
      <c r="AD390" s="99" cm="1">
        <f t="array" ref="AD390">$A390 * $E$108 * (
(
SUMIFS(AD$318:AD$328,$C$318:$C$328,$C390,$D$318:$D$328,$D390)*
SUMIFS(AD$332:AD$342,$C$332:$C$342,$C390,$D$332:$D$342,$D390)*
SUMPRODUCT($D$147:$N$152*($D$146:$N$146=$E$346)*($D$145:$N$145=$D390)*($C$147:$C$152=$B390))
) -
(
SUMIFS(AD$318:AD$328,$C$318:$C$328,$C390,$D$318:$D$328,$D390)*
SUMIFS(AD$332:AD$342,$C$332:$C$342,$C390,$D$332:$D$342,$D390)*
SUMPRODUCT($D$147:$N$152*($D$146:$N$146=$E$345)*($D$145:$N$145=$D390)*($C$147:$C$152=$B390))
)
)</f>
        <v>23910.146190502546</v>
      </c>
    </row>
    <row r="391" spans="1:30" x14ac:dyDescent="0.2">
      <c r="A391" s="15">
        <f>1</f>
        <v>1</v>
      </c>
      <c r="B391" s="6" t="s">
        <v>48</v>
      </c>
      <c r="C391" s="6" t="s">
        <v>35</v>
      </c>
      <c r="D391" s="6" t="s">
        <v>124</v>
      </c>
      <c r="E391" s="99" cm="1">
        <f t="array" ref="E391">$A391 * $E$108 * (
(
SUMIFS(E$318:E$328,$C$318:$C$328,$C391,$D$318:$D$328,$D391)*
SUMIFS(E$332:E$342,$C$332:$C$342,$C391,$D$332:$D$342,$D391)*
SUMPRODUCT($D$147:$N$152*($D$146:$N$146=$E$346)*($D$145:$N$145=$D391)*($C$147:$C$152=$B391))
) -
(
SUMIFS(E$318:E$328,$C$318:$C$328,$C391,$D$318:$D$328,$D391)*
SUMIFS(E$332:E$342,$C$332:$C$342,$C391,$D$332:$D$342,$D391)*
SUMPRODUCT($D$147:$N$152*($D$146:$N$146=$E$345)*($D$145:$N$145=$D391)*($C$147:$C$152=$B391))
)
)</f>
        <v>0</v>
      </c>
      <c r="F391" s="99" cm="1">
        <f t="array" ref="F391">$A391 * $E$108 * (
(
SUMIFS(F$318:F$328,$C$318:$C$328,$C391,$D$318:$D$328,$D391)*
SUMIFS(F$332:F$342,$C$332:$C$342,$C391,$D$332:$D$342,$D391)*
SUMPRODUCT($D$147:$N$152*($D$146:$N$146=$E$346)*($D$145:$N$145=$D391)*($C$147:$C$152=$B391))
) -
(
SUMIFS(F$318:F$328,$C$318:$C$328,$C391,$D$318:$D$328,$D391)*
SUMIFS(F$332:F$342,$C$332:$C$342,$C391,$D$332:$D$342,$D391)*
SUMPRODUCT($D$147:$N$152*($D$146:$N$146=$E$345)*($D$145:$N$145=$D391)*($C$147:$C$152=$B391))
)
)</f>
        <v>0</v>
      </c>
      <c r="G391" s="99" cm="1">
        <f t="array" ref="G391">$A391 * $E$108 * (
(
SUMIFS(G$318:G$328,$C$318:$C$328,$C391,$D$318:$D$328,$D391)*
SUMIFS(G$332:G$342,$C$332:$C$342,$C391,$D$332:$D$342,$D391)*
SUMPRODUCT($D$147:$N$152*($D$146:$N$146=$E$346)*($D$145:$N$145=$D391)*($C$147:$C$152=$B391))
) -
(
SUMIFS(G$318:G$328,$C$318:$C$328,$C391,$D$318:$D$328,$D391)*
SUMIFS(G$332:G$342,$C$332:$C$342,$C391,$D$332:$D$342,$D391)*
SUMPRODUCT($D$147:$N$152*($D$146:$N$146=$E$345)*($D$145:$N$145=$D391)*($C$147:$C$152=$B391))
)
)</f>
        <v>2.2181398925449818</v>
      </c>
      <c r="H391" s="99" cm="1">
        <f t="array" ref="H391">$A391 * $E$108 * (
(
SUMIFS(H$318:H$328,$C$318:$C$328,$C391,$D$318:$D$328,$D391)*
SUMIFS(H$332:H$342,$C$332:$C$342,$C391,$D$332:$D$342,$D391)*
SUMPRODUCT($D$147:$N$152*($D$146:$N$146=$E$346)*($D$145:$N$145=$D391)*($C$147:$C$152=$B391))
) -
(
SUMIFS(H$318:H$328,$C$318:$C$328,$C391,$D$318:$D$328,$D391)*
SUMIFS(H$332:H$342,$C$332:$C$342,$C391,$D$332:$D$342,$D391)*
SUMPRODUCT($D$147:$N$152*($D$146:$N$146=$E$345)*($D$145:$N$145=$D391)*($C$147:$C$152=$B391))
)
)</f>
        <v>4.4362797850899636</v>
      </c>
      <c r="I391" s="99" cm="1">
        <f t="array" ref="I391">$A391 * $E$108 * (
(
SUMIFS(I$318:I$328,$C$318:$C$328,$C391,$D$318:$D$328,$D391)*
SUMIFS(I$332:I$342,$C$332:$C$342,$C391,$D$332:$D$342,$D391)*
SUMPRODUCT($D$147:$N$152*($D$146:$N$146=$E$346)*($D$145:$N$145=$D391)*($C$147:$C$152=$B391))
) -
(
SUMIFS(I$318:I$328,$C$318:$C$328,$C391,$D$318:$D$328,$D391)*
SUMIFS(I$332:I$342,$C$332:$C$342,$C391,$D$332:$D$342,$D391)*
SUMPRODUCT($D$147:$N$152*($D$146:$N$146=$E$345)*($D$145:$N$145=$D391)*($C$147:$C$152=$B391))
)
)</f>
        <v>8.8725595701799271</v>
      </c>
      <c r="J391" s="99" cm="1">
        <f t="array" ref="J391">$A391 * $E$108 * (
(
SUMIFS(J$318:J$328,$C$318:$C$328,$C391,$D$318:$D$328,$D391)*
SUMIFS(J$332:J$342,$C$332:$C$342,$C391,$D$332:$D$342,$D391)*
SUMPRODUCT($D$147:$N$152*($D$146:$N$146=$E$346)*($D$145:$N$145=$D391)*($C$147:$C$152=$B391))
) -
(
SUMIFS(J$318:J$328,$C$318:$C$328,$C391,$D$318:$D$328,$D391)*
SUMIFS(J$332:J$342,$C$332:$C$342,$C391,$D$332:$D$342,$D391)*
SUMPRODUCT($D$147:$N$152*($D$146:$N$146=$E$345)*($D$145:$N$145=$D391)*($C$147:$C$152=$B391))
)
)</f>
        <v>17.745119140359854</v>
      </c>
      <c r="K391" s="99" cm="1">
        <f t="array" ref="K391">$A391 * $E$108 * (
(
SUMIFS(K$318:K$328,$C$318:$C$328,$C391,$D$318:$D$328,$D391)*
SUMIFS(K$332:K$342,$C$332:$C$342,$C391,$D$332:$D$342,$D391)*
SUMPRODUCT($D$147:$N$152*($D$146:$N$146=$E$346)*($D$145:$N$145=$D391)*($C$147:$C$152=$B391))
) -
(
SUMIFS(K$318:K$328,$C$318:$C$328,$C391,$D$318:$D$328,$D391)*
SUMIFS(K$332:K$342,$C$332:$C$342,$C391,$D$332:$D$342,$D391)*
SUMPRODUCT($D$147:$N$152*($D$146:$N$146=$E$345)*($D$145:$N$145=$D391)*($C$147:$C$152=$B391))
)
)</f>
        <v>35.490238280719709</v>
      </c>
      <c r="L391" s="99" cm="1">
        <f t="array" ref="L391">$A391 * $E$108 * (
(
SUMIFS(L$318:L$328,$C$318:$C$328,$C391,$D$318:$D$328,$D391)*
SUMIFS(L$332:L$342,$C$332:$C$342,$C391,$D$332:$D$342,$D391)*
SUMPRODUCT($D$147:$N$152*($D$146:$N$146=$E$346)*($D$145:$N$145=$D391)*($C$147:$C$152=$B391))
) -
(
SUMIFS(L$318:L$328,$C$318:$C$328,$C391,$D$318:$D$328,$D391)*
SUMIFS(L$332:L$342,$C$332:$C$342,$C391,$D$332:$D$342,$D391)*
SUMPRODUCT($D$147:$N$152*($D$146:$N$146=$E$345)*($D$145:$N$145=$D391)*($C$147:$C$152=$B391))
)
)</f>
        <v>70.980476561439417</v>
      </c>
      <c r="M391" s="99" cm="1">
        <f t="array" ref="M391">$A391 * $E$108 * (
(
SUMIFS(M$318:M$328,$C$318:$C$328,$C391,$D$318:$D$328,$D391)*
SUMIFS(M$332:M$342,$C$332:$C$342,$C391,$D$332:$D$342,$D391)*
SUMPRODUCT($D$147:$N$152*($D$146:$N$146=$E$346)*($D$145:$N$145=$D391)*($C$147:$C$152=$B391))
) -
(
SUMIFS(M$318:M$328,$C$318:$C$328,$C391,$D$318:$D$328,$D391)*
SUMIFS(M$332:M$342,$C$332:$C$342,$C391,$D$332:$D$342,$D391)*
SUMPRODUCT($D$147:$N$152*($D$146:$N$146=$E$345)*($D$145:$N$145=$D391)*($C$147:$C$152=$B391))
)
)</f>
        <v>141.96095312287883</v>
      </c>
      <c r="N391" s="99" cm="1">
        <f t="array" ref="N391">$A391 * $E$108 * (
(
SUMIFS(N$318:N$328,$C$318:$C$328,$C391,$D$318:$D$328,$D391)*
SUMIFS(N$332:N$342,$C$332:$C$342,$C391,$D$332:$D$342,$D391)*
SUMPRODUCT($D$147:$N$152*($D$146:$N$146=$E$346)*($D$145:$N$145=$D391)*($C$147:$C$152=$B391))
) -
(
SUMIFS(N$318:N$328,$C$318:$C$328,$C391,$D$318:$D$328,$D391)*
SUMIFS(N$332:N$342,$C$332:$C$342,$C391,$D$332:$D$342,$D391)*
SUMPRODUCT($D$147:$N$152*($D$146:$N$146=$E$345)*($D$145:$N$145=$D391)*($C$147:$C$152=$B391))
)
)</f>
        <v>199.63259032904833</v>
      </c>
      <c r="O391" s="99" cm="1">
        <f t="array" ref="O391">$A391 * $E$108 * (
(
SUMIFS(O$318:O$328,$C$318:$C$328,$C391,$D$318:$D$328,$D391)*
SUMIFS(O$332:O$342,$C$332:$C$342,$C391,$D$332:$D$342,$D391)*
SUMPRODUCT($D$147:$N$152*($D$146:$N$146=$E$346)*($D$145:$N$145=$D391)*($C$147:$C$152=$B391))
) -
(
SUMIFS(O$318:O$328,$C$318:$C$328,$C391,$D$318:$D$328,$D391)*
SUMIFS(O$332:O$342,$C$332:$C$342,$C391,$D$332:$D$342,$D391)*
SUMPRODUCT($D$147:$N$152*($D$146:$N$146=$E$345)*($D$145:$N$145=$D391)*($C$147:$C$152=$B391))
)
)</f>
        <v>221.81398925449818</v>
      </c>
      <c r="P391" s="99" cm="1">
        <f t="array" ref="P391">$A391 * $E$108 * (
(
SUMIFS(P$318:P$328,$C$318:$C$328,$C391,$D$318:$D$328,$D391)*
SUMIFS(P$332:P$342,$C$332:$C$342,$C391,$D$332:$D$342,$D391)*
SUMPRODUCT($D$147:$N$152*($D$146:$N$146=$E$346)*($D$145:$N$145=$D391)*($C$147:$C$152=$B391))
) -
(
SUMIFS(P$318:P$328,$C$318:$C$328,$C391,$D$318:$D$328,$D391)*
SUMIFS(P$332:P$342,$C$332:$C$342,$C391,$D$332:$D$342,$D391)*
SUMPRODUCT($D$147:$N$152*($D$146:$N$146=$E$345)*($D$145:$N$145=$D391)*($C$147:$C$152=$B391))
)
)</f>
        <v>221.81398925449818</v>
      </c>
      <c r="Q391" s="99" cm="1">
        <f t="array" ref="Q391">$A391 * $E$108 * (
(
SUMIFS(Q$318:Q$328,$C$318:$C$328,$C391,$D$318:$D$328,$D391)*
SUMIFS(Q$332:Q$342,$C$332:$C$342,$C391,$D$332:$D$342,$D391)*
SUMPRODUCT($D$147:$N$152*($D$146:$N$146=$E$346)*($D$145:$N$145=$D391)*($C$147:$C$152=$B391))
) -
(
SUMIFS(Q$318:Q$328,$C$318:$C$328,$C391,$D$318:$D$328,$D391)*
SUMIFS(Q$332:Q$342,$C$332:$C$342,$C391,$D$332:$D$342,$D391)*
SUMPRODUCT($D$147:$N$152*($D$146:$N$146=$E$345)*($D$145:$N$145=$D391)*($C$147:$C$152=$B391))
)
)</f>
        <v>221.81398925449818</v>
      </c>
      <c r="R391" s="99" cm="1">
        <f t="array" ref="R391">$A391 * $E$108 * (
(
SUMIFS(R$318:R$328,$C$318:$C$328,$C391,$D$318:$D$328,$D391)*
SUMIFS(R$332:R$342,$C$332:$C$342,$C391,$D$332:$D$342,$D391)*
SUMPRODUCT($D$147:$N$152*($D$146:$N$146=$E$346)*($D$145:$N$145=$D391)*($C$147:$C$152=$B391))
) -
(
SUMIFS(R$318:R$328,$C$318:$C$328,$C391,$D$318:$D$328,$D391)*
SUMIFS(R$332:R$342,$C$332:$C$342,$C391,$D$332:$D$342,$D391)*
SUMPRODUCT($D$147:$N$152*($D$146:$N$146=$E$345)*($D$145:$N$145=$D391)*($C$147:$C$152=$B391))
)
)</f>
        <v>221.81398925449818</v>
      </c>
      <c r="S391" s="99" cm="1">
        <f t="array" ref="S391">$A391 * $E$108 * (
(
SUMIFS(S$318:S$328,$C$318:$C$328,$C391,$D$318:$D$328,$D391)*
SUMIFS(S$332:S$342,$C$332:$C$342,$C391,$D$332:$D$342,$D391)*
SUMPRODUCT($D$147:$N$152*($D$146:$N$146=$E$346)*($D$145:$N$145=$D391)*($C$147:$C$152=$B391))
) -
(
SUMIFS(S$318:S$328,$C$318:$C$328,$C391,$D$318:$D$328,$D391)*
SUMIFS(S$332:S$342,$C$332:$C$342,$C391,$D$332:$D$342,$D391)*
SUMPRODUCT($D$147:$N$152*($D$146:$N$146=$E$345)*($D$145:$N$145=$D391)*($C$147:$C$152=$B391))
)
)</f>
        <v>221.81398925449818</v>
      </c>
      <c r="T391" s="99" cm="1">
        <f t="array" ref="T391">$A391 * $E$108 * (
(
SUMIFS(T$318:T$328,$C$318:$C$328,$C391,$D$318:$D$328,$D391)*
SUMIFS(T$332:T$342,$C$332:$C$342,$C391,$D$332:$D$342,$D391)*
SUMPRODUCT($D$147:$N$152*($D$146:$N$146=$E$346)*($D$145:$N$145=$D391)*($C$147:$C$152=$B391))
) -
(
SUMIFS(T$318:T$328,$C$318:$C$328,$C391,$D$318:$D$328,$D391)*
SUMIFS(T$332:T$342,$C$332:$C$342,$C391,$D$332:$D$342,$D391)*
SUMPRODUCT($D$147:$N$152*($D$146:$N$146=$E$345)*($D$145:$N$145=$D391)*($C$147:$C$152=$B391))
)
)</f>
        <v>221.81398925449818</v>
      </c>
      <c r="U391" s="99" cm="1">
        <f t="array" ref="U391">$A391 * $E$108 * (
(
SUMIFS(U$318:U$328,$C$318:$C$328,$C391,$D$318:$D$328,$D391)*
SUMIFS(U$332:U$342,$C$332:$C$342,$C391,$D$332:$D$342,$D391)*
SUMPRODUCT($D$147:$N$152*($D$146:$N$146=$E$346)*($D$145:$N$145=$D391)*($C$147:$C$152=$B391))
) -
(
SUMIFS(U$318:U$328,$C$318:$C$328,$C391,$D$318:$D$328,$D391)*
SUMIFS(U$332:U$342,$C$332:$C$342,$C391,$D$332:$D$342,$D391)*
SUMPRODUCT($D$147:$N$152*($D$146:$N$146=$E$345)*($D$145:$N$145=$D391)*($C$147:$C$152=$B391))
)
)</f>
        <v>221.81398925449818</v>
      </c>
      <c r="V391" s="99" cm="1">
        <f t="array" ref="V391">$A391 * $E$108 * (
(
SUMIFS(V$318:V$328,$C$318:$C$328,$C391,$D$318:$D$328,$D391)*
SUMIFS(V$332:V$342,$C$332:$C$342,$C391,$D$332:$D$342,$D391)*
SUMPRODUCT($D$147:$N$152*($D$146:$N$146=$E$346)*($D$145:$N$145=$D391)*($C$147:$C$152=$B391))
) -
(
SUMIFS(V$318:V$328,$C$318:$C$328,$C391,$D$318:$D$328,$D391)*
SUMIFS(V$332:V$342,$C$332:$C$342,$C391,$D$332:$D$342,$D391)*
SUMPRODUCT($D$147:$N$152*($D$146:$N$146=$E$345)*($D$145:$N$145=$D391)*($C$147:$C$152=$B391))
)
)</f>
        <v>221.81398925449818</v>
      </c>
      <c r="W391" s="99" cm="1">
        <f t="array" ref="W391">$A391 * $E$108 * (
(
SUMIFS(W$318:W$328,$C$318:$C$328,$C391,$D$318:$D$328,$D391)*
SUMIFS(W$332:W$342,$C$332:$C$342,$C391,$D$332:$D$342,$D391)*
SUMPRODUCT($D$147:$N$152*($D$146:$N$146=$E$346)*($D$145:$N$145=$D391)*($C$147:$C$152=$B391))
) -
(
SUMIFS(W$318:W$328,$C$318:$C$328,$C391,$D$318:$D$328,$D391)*
SUMIFS(W$332:W$342,$C$332:$C$342,$C391,$D$332:$D$342,$D391)*
SUMPRODUCT($D$147:$N$152*($D$146:$N$146=$E$345)*($D$145:$N$145=$D391)*($C$147:$C$152=$B391))
)
)</f>
        <v>221.81398925449818</v>
      </c>
      <c r="X391" s="99" cm="1">
        <f t="array" ref="X391">$A391 * $E$108 * (
(
SUMIFS(X$318:X$328,$C$318:$C$328,$C391,$D$318:$D$328,$D391)*
SUMIFS(X$332:X$342,$C$332:$C$342,$C391,$D$332:$D$342,$D391)*
SUMPRODUCT($D$147:$N$152*($D$146:$N$146=$E$346)*($D$145:$N$145=$D391)*($C$147:$C$152=$B391))
) -
(
SUMIFS(X$318:X$328,$C$318:$C$328,$C391,$D$318:$D$328,$D391)*
SUMIFS(X$332:X$342,$C$332:$C$342,$C391,$D$332:$D$342,$D391)*
SUMPRODUCT($D$147:$N$152*($D$146:$N$146=$E$345)*($D$145:$N$145=$D391)*($C$147:$C$152=$B391))
)
)</f>
        <v>221.81398925449818</v>
      </c>
      <c r="Y391" s="99" cm="1">
        <f t="array" ref="Y391">$A391 * $E$108 * (
(
SUMIFS(Y$318:Y$328,$C$318:$C$328,$C391,$D$318:$D$328,$D391)*
SUMIFS(Y$332:Y$342,$C$332:$C$342,$C391,$D$332:$D$342,$D391)*
SUMPRODUCT($D$147:$N$152*($D$146:$N$146=$E$346)*($D$145:$N$145=$D391)*($C$147:$C$152=$B391))
) -
(
SUMIFS(Y$318:Y$328,$C$318:$C$328,$C391,$D$318:$D$328,$D391)*
SUMIFS(Y$332:Y$342,$C$332:$C$342,$C391,$D$332:$D$342,$D391)*
SUMPRODUCT($D$147:$N$152*($D$146:$N$146=$E$345)*($D$145:$N$145=$D391)*($C$147:$C$152=$B391))
)
)</f>
        <v>221.81398925449818</v>
      </c>
      <c r="Z391" s="99" cm="1">
        <f t="array" ref="Z391">$A391 * $E$108 * (
(
SUMIFS(Z$318:Z$328,$C$318:$C$328,$C391,$D$318:$D$328,$D391)*
SUMIFS(Z$332:Z$342,$C$332:$C$342,$C391,$D$332:$D$342,$D391)*
SUMPRODUCT($D$147:$N$152*($D$146:$N$146=$E$346)*($D$145:$N$145=$D391)*($C$147:$C$152=$B391))
) -
(
SUMIFS(Z$318:Z$328,$C$318:$C$328,$C391,$D$318:$D$328,$D391)*
SUMIFS(Z$332:Z$342,$C$332:$C$342,$C391,$D$332:$D$342,$D391)*
SUMPRODUCT($D$147:$N$152*($D$146:$N$146=$E$345)*($D$145:$N$145=$D391)*($C$147:$C$152=$B391))
)
)</f>
        <v>221.81398925449818</v>
      </c>
      <c r="AA391" s="99" cm="1">
        <f t="array" ref="AA391">$A391 * $E$108 * (
(
SUMIFS(AA$318:AA$328,$C$318:$C$328,$C391,$D$318:$D$328,$D391)*
SUMIFS(AA$332:AA$342,$C$332:$C$342,$C391,$D$332:$D$342,$D391)*
SUMPRODUCT($D$147:$N$152*($D$146:$N$146=$E$346)*($D$145:$N$145=$D391)*($C$147:$C$152=$B391))
) -
(
SUMIFS(AA$318:AA$328,$C$318:$C$328,$C391,$D$318:$D$328,$D391)*
SUMIFS(AA$332:AA$342,$C$332:$C$342,$C391,$D$332:$D$342,$D391)*
SUMPRODUCT($D$147:$N$152*($D$146:$N$146=$E$345)*($D$145:$N$145=$D391)*($C$147:$C$152=$B391))
)
)</f>
        <v>221.81398925449818</v>
      </c>
      <c r="AB391" s="99" cm="1">
        <f t="array" ref="AB391">$A391 * $E$108 * (
(
SUMIFS(AB$318:AB$328,$C$318:$C$328,$C391,$D$318:$D$328,$D391)*
SUMIFS(AB$332:AB$342,$C$332:$C$342,$C391,$D$332:$D$342,$D391)*
SUMPRODUCT($D$147:$N$152*($D$146:$N$146=$E$346)*($D$145:$N$145=$D391)*($C$147:$C$152=$B391))
) -
(
SUMIFS(AB$318:AB$328,$C$318:$C$328,$C391,$D$318:$D$328,$D391)*
SUMIFS(AB$332:AB$342,$C$332:$C$342,$C391,$D$332:$D$342,$D391)*
SUMPRODUCT($D$147:$N$152*($D$146:$N$146=$E$345)*($D$145:$N$145=$D391)*($C$147:$C$152=$B391))
)
)</f>
        <v>221.81398925449818</v>
      </c>
      <c r="AC391" s="99" cm="1">
        <f t="array" ref="AC391">$A391 * $E$108 * (
(
SUMIFS(AC$318:AC$328,$C$318:$C$328,$C391,$D$318:$D$328,$D391)*
SUMIFS(AC$332:AC$342,$C$332:$C$342,$C391,$D$332:$D$342,$D391)*
SUMPRODUCT($D$147:$N$152*($D$146:$N$146=$E$346)*($D$145:$N$145=$D391)*($C$147:$C$152=$B391))
) -
(
SUMIFS(AC$318:AC$328,$C$318:$C$328,$C391,$D$318:$D$328,$D391)*
SUMIFS(AC$332:AC$342,$C$332:$C$342,$C391,$D$332:$D$342,$D391)*
SUMPRODUCT($D$147:$N$152*($D$146:$N$146=$E$345)*($D$145:$N$145=$D391)*($C$147:$C$152=$B391))
)
)</f>
        <v>221.81398925449818</v>
      </c>
      <c r="AD391" s="99" cm="1">
        <f t="array" ref="AD391">$A391 * $E$108 * (
(
SUMIFS(AD$318:AD$328,$C$318:$C$328,$C391,$D$318:$D$328,$D391)*
SUMIFS(AD$332:AD$342,$C$332:$C$342,$C391,$D$332:$D$342,$D391)*
SUMPRODUCT($D$147:$N$152*($D$146:$N$146=$E$346)*($D$145:$N$145=$D391)*($C$147:$C$152=$B391))
) -
(
SUMIFS(AD$318:AD$328,$C$318:$C$328,$C391,$D$318:$D$328,$D391)*
SUMIFS(AD$332:AD$342,$C$332:$C$342,$C391,$D$332:$D$342,$D391)*
SUMPRODUCT($D$147:$N$152*($D$146:$N$146=$E$345)*($D$145:$N$145=$D391)*($C$147:$C$152=$B391))
)
)</f>
        <v>221.81398925449818</v>
      </c>
    </row>
    <row r="392" spans="1:30" x14ac:dyDescent="0.2">
      <c r="A392" s="15">
        <f>1</f>
        <v>1</v>
      </c>
      <c r="B392" s="6" t="s">
        <v>49</v>
      </c>
      <c r="C392" s="6" t="s">
        <v>35</v>
      </c>
      <c r="D392" s="6" t="s">
        <v>124</v>
      </c>
      <c r="E392" s="99" cm="1">
        <f t="array" ref="E392">$A392 * $E$108 * (
(
SUMIFS(E$318:E$328,$C$318:$C$328,$C392,$D$318:$D$328,$D392)*
SUMIFS(E$332:E$342,$C$332:$C$342,$C392,$D$332:$D$342,$D392)*
SUMPRODUCT($D$147:$N$152*($D$146:$N$146=$E$346)*($D$145:$N$145=$D392)*($C$147:$C$152=$B392))
) -
(
SUMIFS(E$318:E$328,$C$318:$C$328,$C392,$D$318:$D$328,$D392)*
SUMIFS(E$332:E$342,$C$332:$C$342,$C392,$D$332:$D$342,$D392)*
SUMPRODUCT($D$147:$N$152*($D$146:$N$146=$E$345)*($D$145:$N$145=$D392)*($C$147:$C$152=$B392))
)
)</f>
        <v>0</v>
      </c>
      <c r="F392" s="99" cm="1">
        <f t="array" ref="F392">$A392 * $E$108 * (
(
SUMIFS(F$318:F$328,$C$318:$C$328,$C392,$D$318:$D$328,$D392)*
SUMIFS(F$332:F$342,$C$332:$C$342,$C392,$D$332:$D$342,$D392)*
SUMPRODUCT($D$147:$N$152*($D$146:$N$146=$E$346)*($D$145:$N$145=$D392)*($C$147:$C$152=$B392))
) -
(
SUMIFS(F$318:F$328,$C$318:$C$328,$C392,$D$318:$D$328,$D392)*
SUMIFS(F$332:F$342,$C$332:$C$342,$C392,$D$332:$D$342,$D392)*
SUMPRODUCT($D$147:$N$152*($D$146:$N$146=$E$345)*($D$145:$N$145=$D392)*($C$147:$C$152=$B392))
)
)</f>
        <v>0</v>
      </c>
      <c r="G392" s="99" cm="1">
        <f t="array" ref="G392">$A392 * $E$108 * (
(
SUMIFS(G$318:G$328,$C$318:$C$328,$C392,$D$318:$D$328,$D392)*
SUMIFS(G$332:G$342,$C$332:$C$342,$C392,$D$332:$D$342,$D392)*
SUMPRODUCT($D$147:$N$152*($D$146:$N$146=$E$346)*($D$145:$N$145=$D392)*($C$147:$C$152=$B392))
) -
(
SUMIFS(G$318:G$328,$C$318:$C$328,$C392,$D$318:$D$328,$D392)*
SUMIFS(G$332:G$342,$C$332:$C$342,$C392,$D$332:$D$342,$D392)*
SUMPRODUCT($D$147:$N$152*($D$146:$N$146=$E$345)*($D$145:$N$145=$D392)*($C$147:$C$152=$B392))
)
)</f>
        <v>2.0325424704578285</v>
      </c>
      <c r="H392" s="99" cm="1">
        <f t="array" ref="H392">$A392 * $E$108 * (
(
SUMIFS(H$318:H$328,$C$318:$C$328,$C392,$D$318:$D$328,$D392)*
SUMIFS(H$332:H$342,$C$332:$C$342,$C392,$D$332:$D$342,$D392)*
SUMPRODUCT($D$147:$N$152*($D$146:$N$146=$E$346)*($D$145:$N$145=$D392)*($C$147:$C$152=$B392))
) -
(
SUMIFS(H$318:H$328,$C$318:$C$328,$C392,$D$318:$D$328,$D392)*
SUMIFS(H$332:H$342,$C$332:$C$342,$C392,$D$332:$D$342,$D392)*
SUMPRODUCT($D$147:$N$152*($D$146:$N$146=$E$345)*($D$145:$N$145=$D392)*($C$147:$C$152=$B392))
)
)</f>
        <v>4.0650849409156571</v>
      </c>
      <c r="I392" s="99" cm="1">
        <f t="array" ref="I392">$A392 * $E$108 * (
(
SUMIFS(I$318:I$328,$C$318:$C$328,$C392,$D$318:$D$328,$D392)*
SUMIFS(I$332:I$342,$C$332:$C$342,$C392,$D$332:$D$342,$D392)*
SUMPRODUCT($D$147:$N$152*($D$146:$N$146=$E$346)*($D$145:$N$145=$D392)*($C$147:$C$152=$B392))
) -
(
SUMIFS(I$318:I$328,$C$318:$C$328,$C392,$D$318:$D$328,$D392)*
SUMIFS(I$332:I$342,$C$332:$C$342,$C392,$D$332:$D$342,$D392)*
SUMPRODUCT($D$147:$N$152*($D$146:$N$146=$E$345)*($D$145:$N$145=$D392)*($C$147:$C$152=$B392))
)
)</f>
        <v>8.1301698818313142</v>
      </c>
      <c r="J392" s="99" cm="1">
        <f t="array" ref="J392">$A392 * $E$108 * (
(
SUMIFS(J$318:J$328,$C$318:$C$328,$C392,$D$318:$D$328,$D392)*
SUMIFS(J$332:J$342,$C$332:$C$342,$C392,$D$332:$D$342,$D392)*
SUMPRODUCT($D$147:$N$152*($D$146:$N$146=$E$346)*($D$145:$N$145=$D392)*($C$147:$C$152=$B392))
) -
(
SUMIFS(J$318:J$328,$C$318:$C$328,$C392,$D$318:$D$328,$D392)*
SUMIFS(J$332:J$342,$C$332:$C$342,$C392,$D$332:$D$342,$D392)*
SUMPRODUCT($D$147:$N$152*($D$146:$N$146=$E$345)*($D$145:$N$145=$D392)*($C$147:$C$152=$B392))
)
)</f>
        <v>16.260339763662628</v>
      </c>
      <c r="K392" s="99" cm="1">
        <f t="array" ref="K392">$A392 * $E$108 * (
(
SUMIFS(K$318:K$328,$C$318:$C$328,$C392,$D$318:$D$328,$D392)*
SUMIFS(K$332:K$342,$C$332:$C$342,$C392,$D$332:$D$342,$D392)*
SUMPRODUCT($D$147:$N$152*($D$146:$N$146=$E$346)*($D$145:$N$145=$D392)*($C$147:$C$152=$B392))
) -
(
SUMIFS(K$318:K$328,$C$318:$C$328,$C392,$D$318:$D$328,$D392)*
SUMIFS(K$332:K$342,$C$332:$C$342,$C392,$D$332:$D$342,$D392)*
SUMPRODUCT($D$147:$N$152*($D$146:$N$146=$E$345)*($D$145:$N$145=$D392)*($C$147:$C$152=$B392))
)
)</f>
        <v>32.520679527325257</v>
      </c>
      <c r="L392" s="99" cm="1">
        <f t="array" ref="L392">$A392 * $E$108 * (
(
SUMIFS(L$318:L$328,$C$318:$C$328,$C392,$D$318:$D$328,$D392)*
SUMIFS(L$332:L$342,$C$332:$C$342,$C392,$D$332:$D$342,$D392)*
SUMPRODUCT($D$147:$N$152*($D$146:$N$146=$E$346)*($D$145:$N$145=$D392)*($C$147:$C$152=$B392))
) -
(
SUMIFS(L$318:L$328,$C$318:$C$328,$C392,$D$318:$D$328,$D392)*
SUMIFS(L$332:L$342,$C$332:$C$342,$C392,$D$332:$D$342,$D392)*
SUMPRODUCT($D$147:$N$152*($D$146:$N$146=$E$345)*($D$145:$N$145=$D392)*($C$147:$C$152=$B392))
)
)</f>
        <v>65.041359054650513</v>
      </c>
      <c r="M392" s="99" cm="1">
        <f t="array" ref="M392">$A392 * $E$108 * (
(
SUMIFS(M$318:M$328,$C$318:$C$328,$C392,$D$318:$D$328,$D392)*
SUMIFS(M$332:M$342,$C$332:$C$342,$C392,$D$332:$D$342,$D392)*
SUMPRODUCT($D$147:$N$152*($D$146:$N$146=$E$346)*($D$145:$N$145=$D392)*($C$147:$C$152=$B392))
) -
(
SUMIFS(M$318:M$328,$C$318:$C$328,$C392,$D$318:$D$328,$D392)*
SUMIFS(M$332:M$342,$C$332:$C$342,$C392,$D$332:$D$342,$D392)*
SUMPRODUCT($D$147:$N$152*($D$146:$N$146=$E$345)*($D$145:$N$145=$D392)*($C$147:$C$152=$B392))
)
)</f>
        <v>130.08271810930103</v>
      </c>
      <c r="N392" s="99" cm="1">
        <f t="array" ref="N392">$A392 * $E$108 * (
(
SUMIFS(N$318:N$328,$C$318:$C$328,$C392,$D$318:$D$328,$D392)*
SUMIFS(N$332:N$342,$C$332:$C$342,$C392,$D$332:$D$342,$D392)*
SUMPRODUCT($D$147:$N$152*($D$146:$N$146=$E$346)*($D$145:$N$145=$D392)*($C$147:$C$152=$B392))
) -
(
SUMIFS(N$318:N$328,$C$318:$C$328,$C392,$D$318:$D$328,$D392)*
SUMIFS(N$332:N$342,$C$332:$C$342,$C392,$D$332:$D$342,$D392)*
SUMPRODUCT($D$147:$N$152*($D$146:$N$146=$E$345)*($D$145:$N$145=$D392)*($C$147:$C$152=$B392))
)
)</f>
        <v>182.92882234120455</v>
      </c>
      <c r="O392" s="99" cm="1">
        <f t="array" ref="O392">$A392 * $E$108 * (
(
SUMIFS(O$318:O$328,$C$318:$C$328,$C392,$D$318:$D$328,$D392)*
SUMIFS(O$332:O$342,$C$332:$C$342,$C392,$D$332:$D$342,$D392)*
SUMPRODUCT($D$147:$N$152*($D$146:$N$146=$E$346)*($D$145:$N$145=$D392)*($C$147:$C$152=$B392))
) -
(
SUMIFS(O$318:O$328,$C$318:$C$328,$C392,$D$318:$D$328,$D392)*
SUMIFS(O$332:O$342,$C$332:$C$342,$C392,$D$332:$D$342,$D392)*
SUMPRODUCT($D$147:$N$152*($D$146:$N$146=$E$345)*($D$145:$N$145=$D392)*($C$147:$C$152=$B392))
)
)</f>
        <v>203.25424704578282</v>
      </c>
      <c r="P392" s="99" cm="1">
        <f t="array" ref="P392">$A392 * $E$108 * (
(
SUMIFS(P$318:P$328,$C$318:$C$328,$C392,$D$318:$D$328,$D392)*
SUMIFS(P$332:P$342,$C$332:$C$342,$C392,$D$332:$D$342,$D392)*
SUMPRODUCT($D$147:$N$152*($D$146:$N$146=$E$346)*($D$145:$N$145=$D392)*($C$147:$C$152=$B392))
) -
(
SUMIFS(P$318:P$328,$C$318:$C$328,$C392,$D$318:$D$328,$D392)*
SUMIFS(P$332:P$342,$C$332:$C$342,$C392,$D$332:$D$342,$D392)*
SUMPRODUCT($D$147:$N$152*($D$146:$N$146=$E$345)*($D$145:$N$145=$D392)*($C$147:$C$152=$B392))
)
)</f>
        <v>203.25424704578282</v>
      </c>
      <c r="Q392" s="99" cm="1">
        <f t="array" ref="Q392">$A392 * $E$108 * (
(
SUMIFS(Q$318:Q$328,$C$318:$C$328,$C392,$D$318:$D$328,$D392)*
SUMIFS(Q$332:Q$342,$C$332:$C$342,$C392,$D$332:$D$342,$D392)*
SUMPRODUCT($D$147:$N$152*($D$146:$N$146=$E$346)*($D$145:$N$145=$D392)*($C$147:$C$152=$B392))
) -
(
SUMIFS(Q$318:Q$328,$C$318:$C$328,$C392,$D$318:$D$328,$D392)*
SUMIFS(Q$332:Q$342,$C$332:$C$342,$C392,$D$332:$D$342,$D392)*
SUMPRODUCT($D$147:$N$152*($D$146:$N$146=$E$345)*($D$145:$N$145=$D392)*($C$147:$C$152=$B392))
)
)</f>
        <v>203.25424704578282</v>
      </c>
      <c r="R392" s="99" cm="1">
        <f t="array" ref="R392">$A392 * $E$108 * (
(
SUMIFS(R$318:R$328,$C$318:$C$328,$C392,$D$318:$D$328,$D392)*
SUMIFS(R$332:R$342,$C$332:$C$342,$C392,$D$332:$D$342,$D392)*
SUMPRODUCT($D$147:$N$152*($D$146:$N$146=$E$346)*($D$145:$N$145=$D392)*($C$147:$C$152=$B392))
) -
(
SUMIFS(R$318:R$328,$C$318:$C$328,$C392,$D$318:$D$328,$D392)*
SUMIFS(R$332:R$342,$C$332:$C$342,$C392,$D$332:$D$342,$D392)*
SUMPRODUCT($D$147:$N$152*($D$146:$N$146=$E$345)*($D$145:$N$145=$D392)*($C$147:$C$152=$B392))
)
)</f>
        <v>203.25424704578282</v>
      </c>
      <c r="S392" s="99" cm="1">
        <f t="array" ref="S392">$A392 * $E$108 * (
(
SUMIFS(S$318:S$328,$C$318:$C$328,$C392,$D$318:$D$328,$D392)*
SUMIFS(S$332:S$342,$C$332:$C$342,$C392,$D$332:$D$342,$D392)*
SUMPRODUCT($D$147:$N$152*($D$146:$N$146=$E$346)*($D$145:$N$145=$D392)*($C$147:$C$152=$B392))
) -
(
SUMIFS(S$318:S$328,$C$318:$C$328,$C392,$D$318:$D$328,$D392)*
SUMIFS(S$332:S$342,$C$332:$C$342,$C392,$D$332:$D$342,$D392)*
SUMPRODUCT($D$147:$N$152*($D$146:$N$146=$E$345)*($D$145:$N$145=$D392)*($C$147:$C$152=$B392))
)
)</f>
        <v>203.25424704578282</v>
      </c>
      <c r="T392" s="99" cm="1">
        <f t="array" ref="T392">$A392 * $E$108 * (
(
SUMIFS(T$318:T$328,$C$318:$C$328,$C392,$D$318:$D$328,$D392)*
SUMIFS(T$332:T$342,$C$332:$C$342,$C392,$D$332:$D$342,$D392)*
SUMPRODUCT($D$147:$N$152*($D$146:$N$146=$E$346)*($D$145:$N$145=$D392)*($C$147:$C$152=$B392))
) -
(
SUMIFS(T$318:T$328,$C$318:$C$328,$C392,$D$318:$D$328,$D392)*
SUMIFS(T$332:T$342,$C$332:$C$342,$C392,$D$332:$D$342,$D392)*
SUMPRODUCT($D$147:$N$152*($D$146:$N$146=$E$345)*($D$145:$N$145=$D392)*($C$147:$C$152=$B392))
)
)</f>
        <v>203.25424704578282</v>
      </c>
      <c r="U392" s="99" cm="1">
        <f t="array" ref="U392">$A392 * $E$108 * (
(
SUMIFS(U$318:U$328,$C$318:$C$328,$C392,$D$318:$D$328,$D392)*
SUMIFS(U$332:U$342,$C$332:$C$342,$C392,$D$332:$D$342,$D392)*
SUMPRODUCT($D$147:$N$152*($D$146:$N$146=$E$346)*($D$145:$N$145=$D392)*($C$147:$C$152=$B392))
) -
(
SUMIFS(U$318:U$328,$C$318:$C$328,$C392,$D$318:$D$328,$D392)*
SUMIFS(U$332:U$342,$C$332:$C$342,$C392,$D$332:$D$342,$D392)*
SUMPRODUCT($D$147:$N$152*($D$146:$N$146=$E$345)*($D$145:$N$145=$D392)*($C$147:$C$152=$B392))
)
)</f>
        <v>203.25424704578282</v>
      </c>
      <c r="V392" s="99" cm="1">
        <f t="array" ref="V392">$A392 * $E$108 * (
(
SUMIFS(V$318:V$328,$C$318:$C$328,$C392,$D$318:$D$328,$D392)*
SUMIFS(V$332:V$342,$C$332:$C$342,$C392,$D$332:$D$342,$D392)*
SUMPRODUCT($D$147:$N$152*($D$146:$N$146=$E$346)*($D$145:$N$145=$D392)*($C$147:$C$152=$B392))
) -
(
SUMIFS(V$318:V$328,$C$318:$C$328,$C392,$D$318:$D$328,$D392)*
SUMIFS(V$332:V$342,$C$332:$C$342,$C392,$D$332:$D$342,$D392)*
SUMPRODUCT($D$147:$N$152*($D$146:$N$146=$E$345)*($D$145:$N$145=$D392)*($C$147:$C$152=$B392))
)
)</f>
        <v>203.25424704578282</v>
      </c>
      <c r="W392" s="99" cm="1">
        <f t="array" ref="W392">$A392 * $E$108 * (
(
SUMIFS(W$318:W$328,$C$318:$C$328,$C392,$D$318:$D$328,$D392)*
SUMIFS(W$332:W$342,$C$332:$C$342,$C392,$D$332:$D$342,$D392)*
SUMPRODUCT($D$147:$N$152*($D$146:$N$146=$E$346)*($D$145:$N$145=$D392)*($C$147:$C$152=$B392))
) -
(
SUMIFS(W$318:W$328,$C$318:$C$328,$C392,$D$318:$D$328,$D392)*
SUMIFS(W$332:W$342,$C$332:$C$342,$C392,$D$332:$D$342,$D392)*
SUMPRODUCT($D$147:$N$152*($D$146:$N$146=$E$345)*($D$145:$N$145=$D392)*($C$147:$C$152=$B392))
)
)</f>
        <v>203.25424704578282</v>
      </c>
      <c r="X392" s="99" cm="1">
        <f t="array" ref="X392">$A392 * $E$108 * (
(
SUMIFS(X$318:X$328,$C$318:$C$328,$C392,$D$318:$D$328,$D392)*
SUMIFS(X$332:X$342,$C$332:$C$342,$C392,$D$332:$D$342,$D392)*
SUMPRODUCT($D$147:$N$152*($D$146:$N$146=$E$346)*($D$145:$N$145=$D392)*($C$147:$C$152=$B392))
) -
(
SUMIFS(X$318:X$328,$C$318:$C$328,$C392,$D$318:$D$328,$D392)*
SUMIFS(X$332:X$342,$C$332:$C$342,$C392,$D$332:$D$342,$D392)*
SUMPRODUCT($D$147:$N$152*($D$146:$N$146=$E$345)*($D$145:$N$145=$D392)*($C$147:$C$152=$B392))
)
)</f>
        <v>203.25424704578282</v>
      </c>
      <c r="Y392" s="99" cm="1">
        <f t="array" ref="Y392">$A392 * $E$108 * (
(
SUMIFS(Y$318:Y$328,$C$318:$C$328,$C392,$D$318:$D$328,$D392)*
SUMIFS(Y$332:Y$342,$C$332:$C$342,$C392,$D$332:$D$342,$D392)*
SUMPRODUCT($D$147:$N$152*($D$146:$N$146=$E$346)*($D$145:$N$145=$D392)*($C$147:$C$152=$B392))
) -
(
SUMIFS(Y$318:Y$328,$C$318:$C$328,$C392,$D$318:$D$328,$D392)*
SUMIFS(Y$332:Y$342,$C$332:$C$342,$C392,$D$332:$D$342,$D392)*
SUMPRODUCT($D$147:$N$152*($D$146:$N$146=$E$345)*($D$145:$N$145=$D392)*($C$147:$C$152=$B392))
)
)</f>
        <v>203.25424704578282</v>
      </c>
      <c r="Z392" s="99" cm="1">
        <f t="array" ref="Z392">$A392 * $E$108 * (
(
SUMIFS(Z$318:Z$328,$C$318:$C$328,$C392,$D$318:$D$328,$D392)*
SUMIFS(Z$332:Z$342,$C$332:$C$342,$C392,$D$332:$D$342,$D392)*
SUMPRODUCT($D$147:$N$152*($D$146:$N$146=$E$346)*($D$145:$N$145=$D392)*($C$147:$C$152=$B392))
) -
(
SUMIFS(Z$318:Z$328,$C$318:$C$328,$C392,$D$318:$D$328,$D392)*
SUMIFS(Z$332:Z$342,$C$332:$C$342,$C392,$D$332:$D$342,$D392)*
SUMPRODUCT($D$147:$N$152*($D$146:$N$146=$E$345)*($D$145:$N$145=$D392)*($C$147:$C$152=$B392))
)
)</f>
        <v>203.25424704578282</v>
      </c>
      <c r="AA392" s="99" cm="1">
        <f t="array" ref="AA392">$A392 * $E$108 * (
(
SUMIFS(AA$318:AA$328,$C$318:$C$328,$C392,$D$318:$D$328,$D392)*
SUMIFS(AA$332:AA$342,$C$332:$C$342,$C392,$D$332:$D$342,$D392)*
SUMPRODUCT($D$147:$N$152*($D$146:$N$146=$E$346)*($D$145:$N$145=$D392)*($C$147:$C$152=$B392))
) -
(
SUMIFS(AA$318:AA$328,$C$318:$C$328,$C392,$D$318:$D$328,$D392)*
SUMIFS(AA$332:AA$342,$C$332:$C$342,$C392,$D$332:$D$342,$D392)*
SUMPRODUCT($D$147:$N$152*($D$146:$N$146=$E$345)*($D$145:$N$145=$D392)*($C$147:$C$152=$B392))
)
)</f>
        <v>203.25424704578282</v>
      </c>
      <c r="AB392" s="99" cm="1">
        <f t="array" ref="AB392">$A392 * $E$108 * (
(
SUMIFS(AB$318:AB$328,$C$318:$C$328,$C392,$D$318:$D$328,$D392)*
SUMIFS(AB$332:AB$342,$C$332:$C$342,$C392,$D$332:$D$342,$D392)*
SUMPRODUCT($D$147:$N$152*($D$146:$N$146=$E$346)*($D$145:$N$145=$D392)*($C$147:$C$152=$B392))
) -
(
SUMIFS(AB$318:AB$328,$C$318:$C$328,$C392,$D$318:$D$328,$D392)*
SUMIFS(AB$332:AB$342,$C$332:$C$342,$C392,$D$332:$D$342,$D392)*
SUMPRODUCT($D$147:$N$152*($D$146:$N$146=$E$345)*($D$145:$N$145=$D392)*($C$147:$C$152=$B392))
)
)</f>
        <v>203.25424704578282</v>
      </c>
      <c r="AC392" s="99" cm="1">
        <f t="array" ref="AC392">$A392 * $E$108 * (
(
SUMIFS(AC$318:AC$328,$C$318:$C$328,$C392,$D$318:$D$328,$D392)*
SUMIFS(AC$332:AC$342,$C$332:$C$342,$C392,$D$332:$D$342,$D392)*
SUMPRODUCT($D$147:$N$152*($D$146:$N$146=$E$346)*($D$145:$N$145=$D392)*($C$147:$C$152=$B392))
) -
(
SUMIFS(AC$318:AC$328,$C$318:$C$328,$C392,$D$318:$D$328,$D392)*
SUMIFS(AC$332:AC$342,$C$332:$C$342,$C392,$D$332:$D$342,$D392)*
SUMPRODUCT($D$147:$N$152*($D$146:$N$146=$E$345)*($D$145:$N$145=$D392)*($C$147:$C$152=$B392))
)
)</f>
        <v>203.25424704578282</v>
      </c>
      <c r="AD392" s="99" cm="1">
        <f t="array" ref="AD392">$A392 * $E$108 * (
(
SUMIFS(AD$318:AD$328,$C$318:$C$328,$C392,$D$318:$D$328,$D392)*
SUMIFS(AD$332:AD$342,$C$332:$C$342,$C392,$D$332:$D$342,$D392)*
SUMPRODUCT($D$147:$N$152*($D$146:$N$146=$E$346)*($D$145:$N$145=$D392)*($C$147:$C$152=$B392))
) -
(
SUMIFS(AD$318:AD$328,$C$318:$C$328,$C392,$D$318:$D$328,$D392)*
SUMIFS(AD$332:AD$342,$C$332:$C$342,$C392,$D$332:$D$342,$D392)*
SUMPRODUCT($D$147:$N$152*($D$146:$N$146=$E$345)*($D$145:$N$145=$D392)*($C$147:$C$152=$B392))
)
)</f>
        <v>203.25424704578282</v>
      </c>
    </row>
    <row r="393" spans="1:30" x14ac:dyDescent="0.2">
      <c r="A393" s="15">
        <f>1</f>
        <v>1</v>
      </c>
      <c r="B393" s="6" t="s">
        <v>50</v>
      </c>
      <c r="C393" s="6" t="s">
        <v>35</v>
      </c>
      <c r="D393" s="6" t="s">
        <v>124</v>
      </c>
      <c r="E393" s="99" cm="1">
        <f t="array" ref="E393">$A393 * $E$108 * (
(
SUMIFS(E$318:E$328,$C$318:$C$328,$C393,$D$318:$D$328,$D393)*
SUMIFS(E$332:E$342,$C$332:$C$342,$C393,$D$332:$D$342,$D393)*
SUMPRODUCT($D$147:$N$152*($D$146:$N$146=$E$346)*($D$145:$N$145=$D393)*($C$147:$C$152=$B393))
) -
(
SUMIFS(E$318:E$328,$C$318:$C$328,$C393,$D$318:$D$328,$D393)*
SUMIFS(E$332:E$342,$C$332:$C$342,$C393,$D$332:$D$342,$D393)*
SUMPRODUCT($D$147:$N$152*($D$146:$N$146=$E$345)*($D$145:$N$145=$D393)*($C$147:$C$152=$B393))
)
)</f>
        <v>0</v>
      </c>
      <c r="F393" s="99" cm="1">
        <f t="array" ref="F393">$A393 * $E$108 * (
(
SUMIFS(F$318:F$328,$C$318:$C$328,$C393,$D$318:$D$328,$D393)*
SUMIFS(F$332:F$342,$C$332:$C$342,$C393,$D$332:$D$342,$D393)*
SUMPRODUCT($D$147:$N$152*($D$146:$N$146=$E$346)*($D$145:$N$145=$D393)*($C$147:$C$152=$B393))
) -
(
SUMIFS(F$318:F$328,$C$318:$C$328,$C393,$D$318:$D$328,$D393)*
SUMIFS(F$332:F$342,$C$332:$C$342,$C393,$D$332:$D$342,$D393)*
SUMPRODUCT($D$147:$N$152*($D$146:$N$146=$E$345)*($D$145:$N$145=$D393)*($C$147:$C$152=$B393))
)
)</f>
        <v>0</v>
      </c>
      <c r="G393" s="99" cm="1">
        <f t="array" ref="G393">$A393 * $E$108 * (
(
SUMIFS(G$318:G$328,$C$318:$C$328,$C393,$D$318:$D$328,$D393)*
SUMIFS(G$332:G$342,$C$332:$C$342,$C393,$D$332:$D$342,$D393)*
SUMPRODUCT($D$147:$N$152*($D$146:$N$146=$E$346)*($D$145:$N$145=$D393)*($C$147:$C$152=$B393))
) -
(
SUMIFS(G$318:G$328,$C$318:$C$328,$C393,$D$318:$D$328,$D393)*
SUMIFS(G$332:G$342,$C$332:$C$342,$C393,$D$332:$D$342,$D393)*
SUMPRODUCT($D$147:$N$152*($D$146:$N$146=$E$345)*($D$145:$N$145=$D393)*($C$147:$C$152=$B393))
)
)</f>
        <v>10.05083664774938</v>
      </c>
      <c r="H393" s="99" cm="1">
        <f t="array" ref="H393">$A393 * $E$108 * (
(
SUMIFS(H$318:H$328,$C$318:$C$328,$C393,$D$318:$D$328,$D393)*
SUMIFS(H$332:H$342,$C$332:$C$342,$C393,$D$332:$D$342,$D393)*
SUMPRODUCT($D$147:$N$152*($D$146:$N$146=$E$346)*($D$145:$N$145=$D393)*($C$147:$C$152=$B393))
) -
(
SUMIFS(H$318:H$328,$C$318:$C$328,$C393,$D$318:$D$328,$D393)*
SUMIFS(H$332:H$342,$C$332:$C$342,$C393,$D$332:$D$342,$D393)*
SUMPRODUCT($D$147:$N$152*($D$146:$N$146=$E$345)*($D$145:$N$145=$D393)*($C$147:$C$152=$B393))
)
)</f>
        <v>20.10167329549876</v>
      </c>
      <c r="I393" s="99" cm="1">
        <f t="array" ref="I393">$A393 * $E$108 * (
(
SUMIFS(I$318:I$328,$C$318:$C$328,$C393,$D$318:$D$328,$D393)*
SUMIFS(I$332:I$342,$C$332:$C$342,$C393,$D$332:$D$342,$D393)*
SUMPRODUCT($D$147:$N$152*($D$146:$N$146=$E$346)*($D$145:$N$145=$D393)*($C$147:$C$152=$B393))
) -
(
SUMIFS(I$318:I$328,$C$318:$C$328,$C393,$D$318:$D$328,$D393)*
SUMIFS(I$332:I$342,$C$332:$C$342,$C393,$D$332:$D$342,$D393)*
SUMPRODUCT($D$147:$N$152*($D$146:$N$146=$E$345)*($D$145:$N$145=$D393)*($C$147:$C$152=$B393))
)
)</f>
        <v>40.203346590997519</v>
      </c>
      <c r="J393" s="99" cm="1">
        <f t="array" ref="J393">$A393 * $E$108 * (
(
SUMIFS(J$318:J$328,$C$318:$C$328,$C393,$D$318:$D$328,$D393)*
SUMIFS(J$332:J$342,$C$332:$C$342,$C393,$D$332:$D$342,$D393)*
SUMPRODUCT($D$147:$N$152*($D$146:$N$146=$E$346)*($D$145:$N$145=$D393)*($C$147:$C$152=$B393))
) -
(
SUMIFS(J$318:J$328,$C$318:$C$328,$C393,$D$318:$D$328,$D393)*
SUMIFS(J$332:J$342,$C$332:$C$342,$C393,$D$332:$D$342,$D393)*
SUMPRODUCT($D$147:$N$152*($D$146:$N$146=$E$345)*($D$145:$N$145=$D393)*($C$147:$C$152=$B393))
)
)</f>
        <v>80.406693181995038</v>
      </c>
      <c r="K393" s="99" cm="1">
        <f t="array" ref="K393">$A393 * $E$108 * (
(
SUMIFS(K$318:K$328,$C$318:$C$328,$C393,$D$318:$D$328,$D393)*
SUMIFS(K$332:K$342,$C$332:$C$342,$C393,$D$332:$D$342,$D393)*
SUMPRODUCT($D$147:$N$152*($D$146:$N$146=$E$346)*($D$145:$N$145=$D393)*($C$147:$C$152=$B393))
) -
(
SUMIFS(K$318:K$328,$C$318:$C$328,$C393,$D$318:$D$328,$D393)*
SUMIFS(K$332:K$342,$C$332:$C$342,$C393,$D$332:$D$342,$D393)*
SUMPRODUCT($D$147:$N$152*($D$146:$N$146=$E$345)*($D$145:$N$145=$D393)*($C$147:$C$152=$B393))
)
)</f>
        <v>160.81338636399008</v>
      </c>
      <c r="L393" s="99" cm="1">
        <f t="array" ref="L393">$A393 * $E$108 * (
(
SUMIFS(L$318:L$328,$C$318:$C$328,$C393,$D$318:$D$328,$D393)*
SUMIFS(L$332:L$342,$C$332:$C$342,$C393,$D$332:$D$342,$D393)*
SUMPRODUCT($D$147:$N$152*($D$146:$N$146=$E$346)*($D$145:$N$145=$D393)*($C$147:$C$152=$B393))
) -
(
SUMIFS(L$318:L$328,$C$318:$C$328,$C393,$D$318:$D$328,$D393)*
SUMIFS(L$332:L$342,$C$332:$C$342,$C393,$D$332:$D$342,$D393)*
SUMPRODUCT($D$147:$N$152*($D$146:$N$146=$E$345)*($D$145:$N$145=$D393)*($C$147:$C$152=$B393))
)
)</f>
        <v>321.62677272798015</v>
      </c>
      <c r="M393" s="99" cm="1">
        <f t="array" ref="M393">$A393 * $E$108 * (
(
SUMIFS(M$318:M$328,$C$318:$C$328,$C393,$D$318:$D$328,$D393)*
SUMIFS(M$332:M$342,$C$332:$C$342,$C393,$D$332:$D$342,$D393)*
SUMPRODUCT($D$147:$N$152*($D$146:$N$146=$E$346)*($D$145:$N$145=$D393)*($C$147:$C$152=$B393))
) -
(
SUMIFS(M$318:M$328,$C$318:$C$328,$C393,$D$318:$D$328,$D393)*
SUMIFS(M$332:M$342,$C$332:$C$342,$C393,$D$332:$D$342,$D393)*
SUMPRODUCT($D$147:$N$152*($D$146:$N$146=$E$345)*($D$145:$N$145=$D393)*($C$147:$C$152=$B393))
)
)</f>
        <v>643.25354545596031</v>
      </c>
      <c r="N393" s="99" cm="1">
        <f t="array" ref="N393">$A393 * $E$108 * (
(
SUMIFS(N$318:N$328,$C$318:$C$328,$C393,$D$318:$D$328,$D393)*
SUMIFS(N$332:N$342,$C$332:$C$342,$C393,$D$332:$D$342,$D393)*
SUMPRODUCT($D$147:$N$152*($D$146:$N$146=$E$346)*($D$145:$N$145=$D393)*($C$147:$C$152=$B393))
) -
(
SUMIFS(N$318:N$328,$C$318:$C$328,$C393,$D$318:$D$328,$D393)*
SUMIFS(N$332:N$342,$C$332:$C$342,$C393,$D$332:$D$342,$D393)*
SUMPRODUCT($D$147:$N$152*($D$146:$N$146=$E$345)*($D$145:$N$145=$D393)*($C$147:$C$152=$B393))
)
)</f>
        <v>904.57529829744419</v>
      </c>
      <c r="O393" s="99" cm="1">
        <f t="array" ref="O393">$A393 * $E$108 * (
(
SUMIFS(O$318:O$328,$C$318:$C$328,$C393,$D$318:$D$328,$D393)*
SUMIFS(O$332:O$342,$C$332:$C$342,$C393,$D$332:$D$342,$D393)*
SUMPRODUCT($D$147:$N$152*($D$146:$N$146=$E$346)*($D$145:$N$145=$D393)*($C$147:$C$152=$B393))
) -
(
SUMIFS(O$318:O$328,$C$318:$C$328,$C393,$D$318:$D$328,$D393)*
SUMIFS(O$332:O$342,$C$332:$C$342,$C393,$D$332:$D$342,$D393)*
SUMPRODUCT($D$147:$N$152*($D$146:$N$146=$E$345)*($D$145:$N$145=$D393)*($C$147:$C$152=$B393))
)
)</f>
        <v>1005.0836647749379</v>
      </c>
      <c r="P393" s="99" cm="1">
        <f t="array" ref="P393">$A393 * $E$108 * (
(
SUMIFS(P$318:P$328,$C$318:$C$328,$C393,$D$318:$D$328,$D393)*
SUMIFS(P$332:P$342,$C$332:$C$342,$C393,$D$332:$D$342,$D393)*
SUMPRODUCT($D$147:$N$152*($D$146:$N$146=$E$346)*($D$145:$N$145=$D393)*($C$147:$C$152=$B393))
) -
(
SUMIFS(P$318:P$328,$C$318:$C$328,$C393,$D$318:$D$328,$D393)*
SUMIFS(P$332:P$342,$C$332:$C$342,$C393,$D$332:$D$342,$D393)*
SUMPRODUCT($D$147:$N$152*($D$146:$N$146=$E$345)*($D$145:$N$145=$D393)*($C$147:$C$152=$B393))
)
)</f>
        <v>1005.0836647749379</v>
      </c>
      <c r="Q393" s="99" cm="1">
        <f t="array" ref="Q393">$A393 * $E$108 * (
(
SUMIFS(Q$318:Q$328,$C$318:$C$328,$C393,$D$318:$D$328,$D393)*
SUMIFS(Q$332:Q$342,$C$332:$C$342,$C393,$D$332:$D$342,$D393)*
SUMPRODUCT($D$147:$N$152*($D$146:$N$146=$E$346)*($D$145:$N$145=$D393)*($C$147:$C$152=$B393))
) -
(
SUMIFS(Q$318:Q$328,$C$318:$C$328,$C393,$D$318:$D$328,$D393)*
SUMIFS(Q$332:Q$342,$C$332:$C$342,$C393,$D$332:$D$342,$D393)*
SUMPRODUCT($D$147:$N$152*($D$146:$N$146=$E$345)*($D$145:$N$145=$D393)*($C$147:$C$152=$B393))
)
)</f>
        <v>1005.0836647749379</v>
      </c>
      <c r="R393" s="99" cm="1">
        <f t="array" ref="R393">$A393 * $E$108 * (
(
SUMIFS(R$318:R$328,$C$318:$C$328,$C393,$D$318:$D$328,$D393)*
SUMIFS(R$332:R$342,$C$332:$C$342,$C393,$D$332:$D$342,$D393)*
SUMPRODUCT($D$147:$N$152*($D$146:$N$146=$E$346)*($D$145:$N$145=$D393)*($C$147:$C$152=$B393))
) -
(
SUMIFS(R$318:R$328,$C$318:$C$328,$C393,$D$318:$D$328,$D393)*
SUMIFS(R$332:R$342,$C$332:$C$342,$C393,$D$332:$D$342,$D393)*
SUMPRODUCT($D$147:$N$152*($D$146:$N$146=$E$345)*($D$145:$N$145=$D393)*($C$147:$C$152=$B393))
)
)</f>
        <v>1005.0836647749379</v>
      </c>
      <c r="S393" s="99" cm="1">
        <f t="array" ref="S393">$A393 * $E$108 * (
(
SUMIFS(S$318:S$328,$C$318:$C$328,$C393,$D$318:$D$328,$D393)*
SUMIFS(S$332:S$342,$C$332:$C$342,$C393,$D$332:$D$342,$D393)*
SUMPRODUCT($D$147:$N$152*($D$146:$N$146=$E$346)*($D$145:$N$145=$D393)*($C$147:$C$152=$B393))
) -
(
SUMIFS(S$318:S$328,$C$318:$C$328,$C393,$D$318:$D$328,$D393)*
SUMIFS(S$332:S$342,$C$332:$C$342,$C393,$D$332:$D$342,$D393)*
SUMPRODUCT($D$147:$N$152*($D$146:$N$146=$E$345)*($D$145:$N$145=$D393)*($C$147:$C$152=$B393))
)
)</f>
        <v>1005.0836647749379</v>
      </c>
      <c r="T393" s="99" cm="1">
        <f t="array" ref="T393">$A393 * $E$108 * (
(
SUMIFS(T$318:T$328,$C$318:$C$328,$C393,$D$318:$D$328,$D393)*
SUMIFS(T$332:T$342,$C$332:$C$342,$C393,$D$332:$D$342,$D393)*
SUMPRODUCT($D$147:$N$152*($D$146:$N$146=$E$346)*($D$145:$N$145=$D393)*($C$147:$C$152=$B393))
) -
(
SUMIFS(T$318:T$328,$C$318:$C$328,$C393,$D$318:$D$328,$D393)*
SUMIFS(T$332:T$342,$C$332:$C$342,$C393,$D$332:$D$342,$D393)*
SUMPRODUCT($D$147:$N$152*($D$146:$N$146=$E$345)*($D$145:$N$145=$D393)*($C$147:$C$152=$B393))
)
)</f>
        <v>1005.0836647749379</v>
      </c>
      <c r="U393" s="99" cm="1">
        <f t="array" ref="U393">$A393 * $E$108 * (
(
SUMIFS(U$318:U$328,$C$318:$C$328,$C393,$D$318:$D$328,$D393)*
SUMIFS(U$332:U$342,$C$332:$C$342,$C393,$D$332:$D$342,$D393)*
SUMPRODUCT($D$147:$N$152*($D$146:$N$146=$E$346)*($D$145:$N$145=$D393)*($C$147:$C$152=$B393))
) -
(
SUMIFS(U$318:U$328,$C$318:$C$328,$C393,$D$318:$D$328,$D393)*
SUMIFS(U$332:U$342,$C$332:$C$342,$C393,$D$332:$D$342,$D393)*
SUMPRODUCT($D$147:$N$152*($D$146:$N$146=$E$345)*($D$145:$N$145=$D393)*($C$147:$C$152=$B393))
)
)</f>
        <v>1005.0836647749379</v>
      </c>
      <c r="V393" s="99" cm="1">
        <f t="array" ref="V393">$A393 * $E$108 * (
(
SUMIFS(V$318:V$328,$C$318:$C$328,$C393,$D$318:$D$328,$D393)*
SUMIFS(V$332:V$342,$C$332:$C$342,$C393,$D$332:$D$342,$D393)*
SUMPRODUCT($D$147:$N$152*($D$146:$N$146=$E$346)*($D$145:$N$145=$D393)*($C$147:$C$152=$B393))
) -
(
SUMIFS(V$318:V$328,$C$318:$C$328,$C393,$D$318:$D$328,$D393)*
SUMIFS(V$332:V$342,$C$332:$C$342,$C393,$D$332:$D$342,$D393)*
SUMPRODUCT($D$147:$N$152*($D$146:$N$146=$E$345)*($D$145:$N$145=$D393)*($C$147:$C$152=$B393))
)
)</f>
        <v>1005.0836647749379</v>
      </c>
      <c r="W393" s="99" cm="1">
        <f t="array" ref="W393">$A393 * $E$108 * (
(
SUMIFS(W$318:W$328,$C$318:$C$328,$C393,$D$318:$D$328,$D393)*
SUMIFS(W$332:W$342,$C$332:$C$342,$C393,$D$332:$D$342,$D393)*
SUMPRODUCT($D$147:$N$152*($D$146:$N$146=$E$346)*($D$145:$N$145=$D393)*($C$147:$C$152=$B393))
) -
(
SUMIFS(W$318:W$328,$C$318:$C$328,$C393,$D$318:$D$328,$D393)*
SUMIFS(W$332:W$342,$C$332:$C$342,$C393,$D$332:$D$342,$D393)*
SUMPRODUCT($D$147:$N$152*($D$146:$N$146=$E$345)*($D$145:$N$145=$D393)*($C$147:$C$152=$B393))
)
)</f>
        <v>1005.0836647749379</v>
      </c>
      <c r="X393" s="99" cm="1">
        <f t="array" ref="X393">$A393 * $E$108 * (
(
SUMIFS(X$318:X$328,$C$318:$C$328,$C393,$D$318:$D$328,$D393)*
SUMIFS(X$332:X$342,$C$332:$C$342,$C393,$D$332:$D$342,$D393)*
SUMPRODUCT($D$147:$N$152*($D$146:$N$146=$E$346)*($D$145:$N$145=$D393)*($C$147:$C$152=$B393))
) -
(
SUMIFS(X$318:X$328,$C$318:$C$328,$C393,$D$318:$D$328,$D393)*
SUMIFS(X$332:X$342,$C$332:$C$342,$C393,$D$332:$D$342,$D393)*
SUMPRODUCT($D$147:$N$152*($D$146:$N$146=$E$345)*($D$145:$N$145=$D393)*($C$147:$C$152=$B393))
)
)</f>
        <v>1005.0836647749379</v>
      </c>
      <c r="Y393" s="99" cm="1">
        <f t="array" ref="Y393">$A393 * $E$108 * (
(
SUMIFS(Y$318:Y$328,$C$318:$C$328,$C393,$D$318:$D$328,$D393)*
SUMIFS(Y$332:Y$342,$C$332:$C$342,$C393,$D$332:$D$342,$D393)*
SUMPRODUCT($D$147:$N$152*($D$146:$N$146=$E$346)*($D$145:$N$145=$D393)*($C$147:$C$152=$B393))
) -
(
SUMIFS(Y$318:Y$328,$C$318:$C$328,$C393,$D$318:$D$328,$D393)*
SUMIFS(Y$332:Y$342,$C$332:$C$342,$C393,$D$332:$D$342,$D393)*
SUMPRODUCT($D$147:$N$152*($D$146:$N$146=$E$345)*($D$145:$N$145=$D393)*($C$147:$C$152=$B393))
)
)</f>
        <v>1005.0836647749379</v>
      </c>
      <c r="Z393" s="99" cm="1">
        <f t="array" ref="Z393">$A393 * $E$108 * (
(
SUMIFS(Z$318:Z$328,$C$318:$C$328,$C393,$D$318:$D$328,$D393)*
SUMIFS(Z$332:Z$342,$C$332:$C$342,$C393,$D$332:$D$342,$D393)*
SUMPRODUCT($D$147:$N$152*($D$146:$N$146=$E$346)*($D$145:$N$145=$D393)*($C$147:$C$152=$B393))
) -
(
SUMIFS(Z$318:Z$328,$C$318:$C$328,$C393,$D$318:$D$328,$D393)*
SUMIFS(Z$332:Z$342,$C$332:$C$342,$C393,$D$332:$D$342,$D393)*
SUMPRODUCT($D$147:$N$152*($D$146:$N$146=$E$345)*($D$145:$N$145=$D393)*($C$147:$C$152=$B393))
)
)</f>
        <v>1005.0836647749379</v>
      </c>
      <c r="AA393" s="99" cm="1">
        <f t="array" ref="AA393">$A393 * $E$108 * (
(
SUMIFS(AA$318:AA$328,$C$318:$C$328,$C393,$D$318:$D$328,$D393)*
SUMIFS(AA$332:AA$342,$C$332:$C$342,$C393,$D$332:$D$342,$D393)*
SUMPRODUCT($D$147:$N$152*($D$146:$N$146=$E$346)*($D$145:$N$145=$D393)*($C$147:$C$152=$B393))
) -
(
SUMIFS(AA$318:AA$328,$C$318:$C$328,$C393,$D$318:$D$328,$D393)*
SUMIFS(AA$332:AA$342,$C$332:$C$342,$C393,$D$332:$D$342,$D393)*
SUMPRODUCT($D$147:$N$152*($D$146:$N$146=$E$345)*($D$145:$N$145=$D393)*($C$147:$C$152=$B393))
)
)</f>
        <v>1005.0836647749379</v>
      </c>
      <c r="AB393" s="99" cm="1">
        <f t="array" ref="AB393">$A393 * $E$108 * (
(
SUMIFS(AB$318:AB$328,$C$318:$C$328,$C393,$D$318:$D$328,$D393)*
SUMIFS(AB$332:AB$342,$C$332:$C$342,$C393,$D$332:$D$342,$D393)*
SUMPRODUCT($D$147:$N$152*($D$146:$N$146=$E$346)*($D$145:$N$145=$D393)*($C$147:$C$152=$B393))
) -
(
SUMIFS(AB$318:AB$328,$C$318:$C$328,$C393,$D$318:$D$328,$D393)*
SUMIFS(AB$332:AB$342,$C$332:$C$342,$C393,$D$332:$D$342,$D393)*
SUMPRODUCT($D$147:$N$152*($D$146:$N$146=$E$345)*($D$145:$N$145=$D393)*($C$147:$C$152=$B393))
)
)</f>
        <v>1005.0836647749379</v>
      </c>
      <c r="AC393" s="99" cm="1">
        <f t="array" ref="AC393">$A393 * $E$108 * (
(
SUMIFS(AC$318:AC$328,$C$318:$C$328,$C393,$D$318:$D$328,$D393)*
SUMIFS(AC$332:AC$342,$C$332:$C$342,$C393,$D$332:$D$342,$D393)*
SUMPRODUCT($D$147:$N$152*($D$146:$N$146=$E$346)*($D$145:$N$145=$D393)*($C$147:$C$152=$B393))
) -
(
SUMIFS(AC$318:AC$328,$C$318:$C$328,$C393,$D$318:$D$328,$D393)*
SUMIFS(AC$332:AC$342,$C$332:$C$342,$C393,$D$332:$D$342,$D393)*
SUMPRODUCT($D$147:$N$152*($D$146:$N$146=$E$345)*($D$145:$N$145=$D393)*($C$147:$C$152=$B393))
)
)</f>
        <v>1005.0836647749379</v>
      </c>
      <c r="AD393" s="99" cm="1">
        <f t="array" ref="AD393">$A393 * $E$108 * (
(
SUMIFS(AD$318:AD$328,$C$318:$C$328,$C393,$D$318:$D$328,$D393)*
SUMIFS(AD$332:AD$342,$C$332:$C$342,$C393,$D$332:$D$342,$D393)*
SUMPRODUCT($D$147:$N$152*($D$146:$N$146=$E$346)*($D$145:$N$145=$D393)*($C$147:$C$152=$B393))
) -
(
SUMIFS(AD$318:AD$328,$C$318:$C$328,$C393,$D$318:$D$328,$D393)*
SUMIFS(AD$332:AD$342,$C$332:$C$342,$C393,$D$332:$D$342,$D393)*
SUMPRODUCT($D$147:$N$152*($D$146:$N$146=$E$345)*($D$145:$N$145=$D393)*($C$147:$C$152=$B393))
)
)</f>
        <v>1005.0836647749379</v>
      </c>
    </row>
    <row r="394" spans="1:30" x14ac:dyDescent="0.2">
      <c r="A394" s="15">
        <f>1</f>
        <v>1</v>
      </c>
      <c r="B394" s="6" t="s">
        <v>51</v>
      </c>
      <c r="C394" s="6" t="s">
        <v>35</v>
      </c>
      <c r="D394" s="6" t="s">
        <v>124</v>
      </c>
      <c r="E394" s="99" cm="1">
        <f t="array" ref="E394">$A394 * $E$108 * (
(
SUMIFS(E$318:E$328,$C$318:$C$328,$C394,$D$318:$D$328,$D394)*
SUMIFS(E$332:E$342,$C$332:$C$342,$C394,$D$332:$D$342,$D394)*
SUMPRODUCT($D$147:$N$152*($D$146:$N$146=$E$346)*($D$145:$N$145=$D394)*($C$147:$C$152=$B394))
) -
(
SUMIFS(E$318:E$328,$C$318:$C$328,$C394,$D$318:$D$328,$D394)*
SUMIFS(E$332:E$342,$C$332:$C$342,$C394,$D$332:$D$342,$D394)*
SUMPRODUCT($D$147:$N$152*($D$146:$N$146=$E$345)*($D$145:$N$145=$D394)*($C$147:$C$152=$B394))
)
)</f>
        <v>0</v>
      </c>
      <c r="F394" s="99" cm="1">
        <f t="array" ref="F394">$A394 * $E$108 * (
(
SUMIFS(F$318:F$328,$C$318:$C$328,$C394,$D$318:$D$328,$D394)*
SUMIFS(F$332:F$342,$C$332:$C$342,$C394,$D$332:$D$342,$D394)*
SUMPRODUCT($D$147:$N$152*($D$146:$N$146=$E$346)*($D$145:$N$145=$D394)*($C$147:$C$152=$B394))
) -
(
SUMIFS(F$318:F$328,$C$318:$C$328,$C394,$D$318:$D$328,$D394)*
SUMIFS(F$332:F$342,$C$332:$C$342,$C394,$D$332:$D$342,$D394)*
SUMPRODUCT($D$147:$N$152*($D$146:$N$146=$E$345)*($D$145:$N$145=$D394)*($C$147:$C$152=$B394))
)
)</f>
        <v>0</v>
      </c>
      <c r="G394" s="99" cm="1">
        <f t="array" ref="G394">$A394 * $E$108 * (
(
SUMIFS(G$318:G$328,$C$318:$C$328,$C394,$D$318:$D$328,$D394)*
SUMIFS(G$332:G$342,$C$332:$C$342,$C394,$D$332:$D$342,$D394)*
SUMPRODUCT($D$147:$N$152*($D$146:$N$146=$E$346)*($D$145:$N$145=$D394)*($C$147:$C$152=$B394))
) -
(
SUMIFS(G$318:G$328,$C$318:$C$328,$C394,$D$318:$D$328,$D394)*
SUMIFS(G$332:G$342,$C$332:$C$342,$C394,$D$332:$D$342,$D394)*
SUMPRODUCT($D$147:$N$152*($D$146:$N$146=$E$345)*($D$145:$N$145=$D394)*($C$147:$C$152=$B394))
)
)</f>
        <v>0.89526809605236102</v>
      </c>
      <c r="H394" s="99" cm="1">
        <f t="array" ref="H394">$A394 * $E$108 * (
(
SUMIFS(H$318:H$328,$C$318:$C$328,$C394,$D$318:$D$328,$D394)*
SUMIFS(H$332:H$342,$C$332:$C$342,$C394,$D$332:$D$342,$D394)*
SUMPRODUCT($D$147:$N$152*($D$146:$N$146=$E$346)*($D$145:$N$145=$D394)*($C$147:$C$152=$B394))
) -
(
SUMIFS(H$318:H$328,$C$318:$C$328,$C394,$D$318:$D$328,$D394)*
SUMIFS(H$332:H$342,$C$332:$C$342,$C394,$D$332:$D$342,$D394)*
SUMPRODUCT($D$147:$N$152*($D$146:$N$146=$E$345)*($D$145:$N$145=$D394)*($C$147:$C$152=$B394))
)
)</f>
        <v>1.790536192104722</v>
      </c>
      <c r="I394" s="99" cm="1">
        <f t="array" ref="I394">$A394 * $E$108 * (
(
SUMIFS(I$318:I$328,$C$318:$C$328,$C394,$D$318:$D$328,$D394)*
SUMIFS(I$332:I$342,$C$332:$C$342,$C394,$D$332:$D$342,$D394)*
SUMPRODUCT($D$147:$N$152*($D$146:$N$146=$E$346)*($D$145:$N$145=$D394)*($C$147:$C$152=$B394))
) -
(
SUMIFS(I$318:I$328,$C$318:$C$328,$C394,$D$318:$D$328,$D394)*
SUMIFS(I$332:I$342,$C$332:$C$342,$C394,$D$332:$D$342,$D394)*
SUMPRODUCT($D$147:$N$152*($D$146:$N$146=$E$345)*($D$145:$N$145=$D394)*($C$147:$C$152=$B394))
)
)</f>
        <v>3.5810723842094441</v>
      </c>
      <c r="J394" s="99" cm="1">
        <f t="array" ref="J394">$A394 * $E$108 * (
(
SUMIFS(J$318:J$328,$C$318:$C$328,$C394,$D$318:$D$328,$D394)*
SUMIFS(J$332:J$342,$C$332:$C$342,$C394,$D$332:$D$342,$D394)*
SUMPRODUCT($D$147:$N$152*($D$146:$N$146=$E$346)*($D$145:$N$145=$D394)*($C$147:$C$152=$B394))
) -
(
SUMIFS(J$318:J$328,$C$318:$C$328,$C394,$D$318:$D$328,$D394)*
SUMIFS(J$332:J$342,$C$332:$C$342,$C394,$D$332:$D$342,$D394)*
SUMPRODUCT($D$147:$N$152*($D$146:$N$146=$E$345)*($D$145:$N$145=$D394)*($C$147:$C$152=$B394))
)
)</f>
        <v>7.1621447684188881</v>
      </c>
      <c r="K394" s="99" cm="1">
        <f t="array" ref="K394">$A394 * $E$108 * (
(
SUMIFS(K$318:K$328,$C$318:$C$328,$C394,$D$318:$D$328,$D394)*
SUMIFS(K$332:K$342,$C$332:$C$342,$C394,$D$332:$D$342,$D394)*
SUMPRODUCT($D$147:$N$152*($D$146:$N$146=$E$346)*($D$145:$N$145=$D394)*($C$147:$C$152=$B394))
) -
(
SUMIFS(K$318:K$328,$C$318:$C$328,$C394,$D$318:$D$328,$D394)*
SUMIFS(K$332:K$342,$C$332:$C$342,$C394,$D$332:$D$342,$D394)*
SUMPRODUCT($D$147:$N$152*($D$146:$N$146=$E$345)*($D$145:$N$145=$D394)*($C$147:$C$152=$B394))
)
)</f>
        <v>14.324289536837776</v>
      </c>
      <c r="L394" s="99" cm="1">
        <f t="array" ref="L394">$A394 * $E$108 * (
(
SUMIFS(L$318:L$328,$C$318:$C$328,$C394,$D$318:$D$328,$D394)*
SUMIFS(L$332:L$342,$C$332:$C$342,$C394,$D$332:$D$342,$D394)*
SUMPRODUCT($D$147:$N$152*($D$146:$N$146=$E$346)*($D$145:$N$145=$D394)*($C$147:$C$152=$B394))
) -
(
SUMIFS(L$318:L$328,$C$318:$C$328,$C394,$D$318:$D$328,$D394)*
SUMIFS(L$332:L$342,$C$332:$C$342,$C394,$D$332:$D$342,$D394)*
SUMPRODUCT($D$147:$N$152*($D$146:$N$146=$E$345)*($D$145:$N$145=$D394)*($C$147:$C$152=$B394))
)
)</f>
        <v>28.648579073675553</v>
      </c>
      <c r="M394" s="99" cm="1">
        <f t="array" ref="M394">$A394 * $E$108 * (
(
SUMIFS(M$318:M$328,$C$318:$C$328,$C394,$D$318:$D$328,$D394)*
SUMIFS(M$332:M$342,$C$332:$C$342,$C394,$D$332:$D$342,$D394)*
SUMPRODUCT($D$147:$N$152*($D$146:$N$146=$E$346)*($D$145:$N$145=$D394)*($C$147:$C$152=$B394))
) -
(
SUMIFS(M$318:M$328,$C$318:$C$328,$C394,$D$318:$D$328,$D394)*
SUMIFS(M$332:M$342,$C$332:$C$342,$C394,$D$332:$D$342,$D394)*
SUMPRODUCT($D$147:$N$152*($D$146:$N$146=$E$345)*($D$145:$N$145=$D394)*($C$147:$C$152=$B394))
)
)</f>
        <v>57.297158147351105</v>
      </c>
      <c r="N394" s="99" cm="1">
        <f t="array" ref="N394">$A394 * $E$108 * (
(
SUMIFS(N$318:N$328,$C$318:$C$328,$C394,$D$318:$D$328,$D394)*
SUMIFS(N$332:N$342,$C$332:$C$342,$C394,$D$332:$D$342,$D394)*
SUMPRODUCT($D$147:$N$152*($D$146:$N$146=$E$346)*($D$145:$N$145=$D394)*($C$147:$C$152=$B394))
) -
(
SUMIFS(N$318:N$328,$C$318:$C$328,$C394,$D$318:$D$328,$D394)*
SUMIFS(N$332:N$342,$C$332:$C$342,$C394,$D$332:$D$342,$D394)*
SUMPRODUCT($D$147:$N$152*($D$146:$N$146=$E$345)*($D$145:$N$145=$D394)*($C$147:$C$152=$B394))
)
)</f>
        <v>80.574128644712474</v>
      </c>
      <c r="O394" s="99" cm="1">
        <f t="array" ref="O394">$A394 * $E$108 * (
(
SUMIFS(O$318:O$328,$C$318:$C$328,$C394,$D$318:$D$328,$D394)*
SUMIFS(O$332:O$342,$C$332:$C$342,$C394,$D$332:$D$342,$D394)*
SUMPRODUCT($D$147:$N$152*($D$146:$N$146=$E$346)*($D$145:$N$145=$D394)*($C$147:$C$152=$B394))
) -
(
SUMIFS(O$318:O$328,$C$318:$C$328,$C394,$D$318:$D$328,$D394)*
SUMIFS(O$332:O$342,$C$332:$C$342,$C394,$D$332:$D$342,$D394)*
SUMPRODUCT($D$147:$N$152*($D$146:$N$146=$E$345)*($D$145:$N$145=$D394)*($C$147:$C$152=$B394))
)
)</f>
        <v>89.526809605236096</v>
      </c>
      <c r="P394" s="99" cm="1">
        <f t="array" ref="P394">$A394 * $E$108 * (
(
SUMIFS(P$318:P$328,$C$318:$C$328,$C394,$D$318:$D$328,$D394)*
SUMIFS(P$332:P$342,$C$332:$C$342,$C394,$D$332:$D$342,$D394)*
SUMPRODUCT($D$147:$N$152*($D$146:$N$146=$E$346)*($D$145:$N$145=$D394)*($C$147:$C$152=$B394))
) -
(
SUMIFS(P$318:P$328,$C$318:$C$328,$C394,$D$318:$D$328,$D394)*
SUMIFS(P$332:P$342,$C$332:$C$342,$C394,$D$332:$D$342,$D394)*
SUMPRODUCT($D$147:$N$152*($D$146:$N$146=$E$345)*($D$145:$N$145=$D394)*($C$147:$C$152=$B394))
)
)</f>
        <v>89.526809605236096</v>
      </c>
      <c r="Q394" s="99" cm="1">
        <f t="array" ref="Q394">$A394 * $E$108 * (
(
SUMIFS(Q$318:Q$328,$C$318:$C$328,$C394,$D$318:$D$328,$D394)*
SUMIFS(Q$332:Q$342,$C$332:$C$342,$C394,$D$332:$D$342,$D394)*
SUMPRODUCT($D$147:$N$152*($D$146:$N$146=$E$346)*($D$145:$N$145=$D394)*($C$147:$C$152=$B394))
) -
(
SUMIFS(Q$318:Q$328,$C$318:$C$328,$C394,$D$318:$D$328,$D394)*
SUMIFS(Q$332:Q$342,$C$332:$C$342,$C394,$D$332:$D$342,$D394)*
SUMPRODUCT($D$147:$N$152*($D$146:$N$146=$E$345)*($D$145:$N$145=$D394)*($C$147:$C$152=$B394))
)
)</f>
        <v>89.526809605236096</v>
      </c>
      <c r="R394" s="99" cm="1">
        <f t="array" ref="R394">$A394 * $E$108 * (
(
SUMIFS(R$318:R$328,$C$318:$C$328,$C394,$D$318:$D$328,$D394)*
SUMIFS(R$332:R$342,$C$332:$C$342,$C394,$D$332:$D$342,$D394)*
SUMPRODUCT($D$147:$N$152*($D$146:$N$146=$E$346)*($D$145:$N$145=$D394)*($C$147:$C$152=$B394))
) -
(
SUMIFS(R$318:R$328,$C$318:$C$328,$C394,$D$318:$D$328,$D394)*
SUMIFS(R$332:R$342,$C$332:$C$342,$C394,$D$332:$D$342,$D394)*
SUMPRODUCT($D$147:$N$152*($D$146:$N$146=$E$345)*($D$145:$N$145=$D394)*($C$147:$C$152=$B394))
)
)</f>
        <v>89.526809605236096</v>
      </c>
      <c r="S394" s="99" cm="1">
        <f t="array" ref="S394">$A394 * $E$108 * (
(
SUMIFS(S$318:S$328,$C$318:$C$328,$C394,$D$318:$D$328,$D394)*
SUMIFS(S$332:S$342,$C$332:$C$342,$C394,$D$332:$D$342,$D394)*
SUMPRODUCT($D$147:$N$152*($D$146:$N$146=$E$346)*($D$145:$N$145=$D394)*($C$147:$C$152=$B394))
) -
(
SUMIFS(S$318:S$328,$C$318:$C$328,$C394,$D$318:$D$328,$D394)*
SUMIFS(S$332:S$342,$C$332:$C$342,$C394,$D$332:$D$342,$D394)*
SUMPRODUCT($D$147:$N$152*($D$146:$N$146=$E$345)*($D$145:$N$145=$D394)*($C$147:$C$152=$B394))
)
)</f>
        <v>89.526809605236096</v>
      </c>
      <c r="T394" s="99" cm="1">
        <f t="array" ref="T394">$A394 * $E$108 * (
(
SUMIFS(T$318:T$328,$C$318:$C$328,$C394,$D$318:$D$328,$D394)*
SUMIFS(T$332:T$342,$C$332:$C$342,$C394,$D$332:$D$342,$D394)*
SUMPRODUCT($D$147:$N$152*($D$146:$N$146=$E$346)*($D$145:$N$145=$D394)*($C$147:$C$152=$B394))
) -
(
SUMIFS(T$318:T$328,$C$318:$C$328,$C394,$D$318:$D$328,$D394)*
SUMIFS(T$332:T$342,$C$332:$C$342,$C394,$D$332:$D$342,$D394)*
SUMPRODUCT($D$147:$N$152*($D$146:$N$146=$E$345)*($D$145:$N$145=$D394)*($C$147:$C$152=$B394))
)
)</f>
        <v>89.526809605236096</v>
      </c>
      <c r="U394" s="99" cm="1">
        <f t="array" ref="U394">$A394 * $E$108 * (
(
SUMIFS(U$318:U$328,$C$318:$C$328,$C394,$D$318:$D$328,$D394)*
SUMIFS(U$332:U$342,$C$332:$C$342,$C394,$D$332:$D$342,$D394)*
SUMPRODUCT($D$147:$N$152*($D$146:$N$146=$E$346)*($D$145:$N$145=$D394)*($C$147:$C$152=$B394))
) -
(
SUMIFS(U$318:U$328,$C$318:$C$328,$C394,$D$318:$D$328,$D394)*
SUMIFS(U$332:U$342,$C$332:$C$342,$C394,$D$332:$D$342,$D394)*
SUMPRODUCT($D$147:$N$152*($D$146:$N$146=$E$345)*($D$145:$N$145=$D394)*($C$147:$C$152=$B394))
)
)</f>
        <v>89.526809605236096</v>
      </c>
      <c r="V394" s="99" cm="1">
        <f t="array" ref="V394">$A394 * $E$108 * (
(
SUMIFS(V$318:V$328,$C$318:$C$328,$C394,$D$318:$D$328,$D394)*
SUMIFS(V$332:V$342,$C$332:$C$342,$C394,$D$332:$D$342,$D394)*
SUMPRODUCT($D$147:$N$152*($D$146:$N$146=$E$346)*($D$145:$N$145=$D394)*($C$147:$C$152=$B394))
) -
(
SUMIFS(V$318:V$328,$C$318:$C$328,$C394,$D$318:$D$328,$D394)*
SUMIFS(V$332:V$342,$C$332:$C$342,$C394,$D$332:$D$342,$D394)*
SUMPRODUCT($D$147:$N$152*($D$146:$N$146=$E$345)*($D$145:$N$145=$D394)*($C$147:$C$152=$B394))
)
)</f>
        <v>89.526809605236096</v>
      </c>
      <c r="W394" s="99" cm="1">
        <f t="array" ref="W394">$A394 * $E$108 * (
(
SUMIFS(W$318:W$328,$C$318:$C$328,$C394,$D$318:$D$328,$D394)*
SUMIFS(W$332:W$342,$C$332:$C$342,$C394,$D$332:$D$342,$D394)*
SUMPRODUCT($D$147:$N$152*($D$146:$N$146=$E$346)*($D$145:$N$145=$D394)*($C$147:$C$152=$B394))
) -
(
SUMIFS(W$318:W$328,$C$318:$C$328,$C394,$D$318:$D$328,$D394)*
SUMIFS(W$332:W$342,$C$332:$C$342,$C394,$D$332:$D$342,$D394)*
SUMPRODUCT($D$147:$N$152*($D$146:$N$146=$E$345)*($D$145:$N$145=$D394)*($C$147:$C$152=$B394))
)
)</f>
        <v>89.526809605236096</v>
      </c>
      <c r="X394" s="99" cm="1">
        <f t="array" ref="X394">$A394 * $E$108 * (
(
SUMIFS(X$318:X$328,$C$318:$C$328,$C394,$D$318:$D$328,$D394)*
SUMIFS(X$332:X$342,$C$332:$C$342,$C394,$D$332:$D$342,$D394)*
SUMPRODUCT($D$147:$N$152*($D$146:$N$146=$E$346)*($D$145:$N$145=$D394)*($C$147:$C$152=$B394))
) -
(
SUMIFS(X$318:X$328,$C$318:$C$328,$C394,$D$318:$D$328,$D394)*
SUMIFS(X$332:X$342,$C$332:$C$342,$C394,$D$332:$D$342,$D394)*
SUMPRODUCT($D$147:$N$152*($D$146:$N$146=$E$345)*($D$145:$N$145=$D394)*($C$147:$C$152=$B394))
)
)</f>
        <v>89.526809605236096</v>
      </c>
      <c r="Y394" s="99" cm="1">
        <f t="array" ref="Y394">$A394 * $E$108 * (
(
SUMIFS(Y$318:Y$328,$C$318:$C$328,$C394,$D$318:$D$328,$D394)*
SUMIFS(Y$332:Y$342,$C$332:$C$342,$C394,$D$332:$D$342,$D394)*
SUMPRODUCT($D$147:$N$152*($D$146:$N$146=$E$346)*($D$145:$N$145=$D394)*($C$147:$C$152=$B394))
) -
(
SUMIFS(Y$318:Y$328,$C$318:$C$328,$C394,$D$318:$D$328,$D394)*
SUMIFS(Y$332:Y$342,$C$332:$C$342,$C394,$D$332:$D$342,$D394)*
SUMPRODUCT($D$147:$N$152*($D$146:$N$146=$E$345)*($D$145:$N$145=$D394)*($C$147:$C$152=$B394))
)
)</f>
        <v>89.526809605236096</v>
      </c>
      <c r="Z394" s="99" cm="1">
        <f t="array" ref="Z394">$A394 * $E$108 * (
(
SUMIFS(Z$318:Z$328,$C$318:$C$328,$C394,$D$318:$D$328,$D394)*
SUMIFS(Z$332:Z$342,$C$332:$C$342,$C394,$D$332:$D$342,$D394)*
SUMPRODUCT($D$147:$N$152*($D$146:$N$146=$E$346)*($D$145:$N$145=$D394)*($C$147:$C$152=$B394))
) -
(
SUMIFS(Z$318:Z$328,$C$318:$C$328,$C394,$D$318:$D$328,$D394)*
SUMIFS(Z$332:Z$342,$C$332:$C$342,$C394,$D$332:$D$342,$D394)*
SUMPRODUCT($D$147:$N$152*($D$146:$N$146=$E$345)*($D$145:$N$145=$D394)*($C$147:$C$152=$B394))
)
)</f>
        <v>89.526809605236096</v>
      </c>
      <c r="AA394" s="99" cm="1">
        <f t="array" ref="AA394">$A394 * $E$108 * (
(
SUMIFS(AA$318:AA$328,$C$318:$C$328,$C394,$D$318:$D$328,$D394)*
SUMIFS(AA$332:AA$342,$C$332:$C$342,$C394,$D$332:$D$342,$D394)*
SUMPRODUCT($D$147:$N$152*($D$146:$N$146=$E$346)*($D$145:$N$145=$D394)*($C$147:$C$152=$B394))
) -
(
SUMIFS(AA$318:AA$328,$C$318:$C$328,$C394,$D$318:$D$328,$D394)*
SUMIFS(AA$332:AA$342,$C$332:$C$342,$C394,$D$332:$D$342,$D394)*
SUMPRODUCT($D$147:$N$152*($D$146:$N$146=$E$345)*($D$145:$N$145=$D394)*($C$147:$C$152=$B394))
)
)</f>
        <v>89.526809605236096</v>
      </c>
      <c r="AB394" s="99" cm="1">
        <f t="array" ref="AB394">$A394 * $E$108 * (
(
SUMIFS(AB$318:AB$328,$C$318:$C$328,$C394,$D$318:$D$328,$D394)*
SUMIFS(AB$332:AB$342,$C$332:$C$342,$C394,$D$332:$D$342,$D394)*
SUMPRODUCT($D$147:$N$152*($D$146:$N$146=$E$346)*($D$145:$N$145=$D394)*($C$147:$C$152=$B394))
) -
(
SUMIFS(AB$318:AB$328,$C$318:$C$328,$C394,$D$318:$D$328,$D394)*
SUMIFS(AB$332:AB$342,$C$332:$C$342,$C394,$D$332:$D$342,$D394)*
SUMPRODUCT($D$147:$N$152*($D$146:$N$146=$E$345)*($D$145:$N$145=$D394)*($C$147:$C$152=$B394))
)
)</f>
        <v>89.526809605236096</v>
      </c>
      <c r="AC394" s="99" cm="1">
        <f t="array" ref="AC394">$A394 * $E$108 * (
(
SUMIFS(AC$318:AC$328,$C$318:$C$328,$C394,$D$318:$D$328,$D394)*
SUMIFS(AC$332:AC$342,$C$332:$C$342,$C394,$D$332:$D$342,$D394)*
SUMPRODUCT($D$147:$N$152*($D$146:$N$146=$E$346)*($D$145:$N$145=$D394)*($C$147:$C$152=$B394))
) -
(
SUMIFS(AC$318:AC$328,$C$318:$C$328,$C394,$D$318:$D$328,$D394)*
SUMIFS(AC$332:AC$342,$C$332:$C$342,$C394,$D$332:$D$342,$D394)*
SUMPRODUCT($D$147:$N$152*($D$146:$N$146=$E$345)*($D$145:$N$145=$D394)*($C$147:$C$152=$B394))
)
)</f>
        <v>89.526809605236096</v>
      </c>
      <c r="AD394" s="99" cm="1">
        <f t="array" ref="AD394">$A394 * $E$108 * (
(
SUMIFS(AD$318:AD$328,$C$318:$C$328,$C394,$D$318:$D$328,$D394)*
SUMIFS(AD$332:AD$342,$C$332:$C$342,$C394,$D$332:$D$342,$D394)*
SUMPRODUCT($D$147:$N$152*($D$146:$N$146=$E$346)*($D$145:$N$145=$D394)*($C$147:$C$152=$B394))
) -
(
SUMIFS(AD$318:AD$328,$C$318:$C$328,$C394,$D$318:$D$328,$D394)*
SUMIFS(AD$332:AD$342,$C$332:$C$342,$C394,$D$332:$D$342,$D394)*
SUMPRODUCT($D$147:$N$152*($D$146:$N$146=$E$345)*($D$145:$N$145=$D394)*($C$147:$C$152=$B394))
)
)</f>
        <v>89.526809605236096</v>
      </c>
    </row>
    <row r="395" spans="1:30" x14ac:dyDescent="0.2">
      <c r="A395" s="15"/>
      <c r="B395" s="6"/>
      <c r="C395" s="6"/>
      <c r="D395" s="6"/>
      <c r="E395" s="99" cm="1">
        <f t="array" ref="E395">$A395 * $E$108 * (
(
SUMIFS(E$318:E$328,$C$318:$C$328,$C395,$D$318:$D$328,$D395)*
SUMIFS(E$332:E$342,$C$332:$C$342,$C395,$D$332:$D$342,$D395)*
SUMPRODUCT($D$147:$N$152*($D$146:$N$146=$E$346)*($D$145:$N$145=$D395)*($C$147:$C$152=$B395))
) -
(
SUMIFS(E$318:E$328,$C$318:$C$328,$C395,$D$318:$D$328,$D395)*
SUMIFS(E$332:E$342,$C$332:$C$342,$C395,$D$332:$D$342,$D395)*
SUMPRODUCT($D$147:$N$152*($D$146:$N$146=$E$345)*($D$145:$N$145=$D395)*($C$147:$C$152=$B395))
)
)</f>
        <v>0</v>
      </c>
      <c r="F395" s="99" cm="1">
        <f t="array" ref="F395">$A395 * $E$108 * (
(
SUMIFS(F$318:F$328,$C$318:$C$328,$C395,$D$318:$D$328,$D395)*
SUMIFS(F$332:F$342,$C$332:$C$342,$C395,$D$332:$D$342,$D395)*
SUMPRODUCT($D$147:$N$152*($D$146:$N$146=$E$346)*($D$145:$N$145=$D395)*($C$147:$C$152=$B395))
) -
(
SUMIFS(F$318:F$328,$C$318:$C$328,$C395,$D$318:$D$328,$D395)*
SUMIFS(F$332:F$342,$C$332:$C$342,$C395,$D$332:$D$342,$D395)*
SUMPRODUCT($D$147:$N$152*($D$146:$N$146=$E$345)*($D$145:$N$145=$D395)*($C$147:$C$152=$B395))
)
)</f>
        <v>0</v>
      </c>
      <c r="G395" s="99" cm="1">
        <f t="array" ref="G395">$A395 * $E$108 * (
(
SUMIFS(G$318:G$328,$C$318:$C$328,$C395,$D$318:$D$328,$D395)*
SUMIFS(G$332:G$342,$C$332:$C$342,$C395,$D$332:$D$342,$D395)*
SUMPRODUCT($D$147:$N$152*($D$146:$N$146=$E$346)*($D$145:$N$145=$D395)*($C$147:$C$152=$B395))
) -
(
SUMIFS(G$318:G$328,$C$318:$C$328,$C395,$D$318:$D$328,$D395)*
SUMIFS(G$332:G$342,$C$332:$C$342,$C395,$D$332:$D$342,$D395)*
SUMPRODUCT($D$147:$N$152*($D$146:$N$146=$E$345)*($D$145:$N$145=$D395)*($C$147:$C$152=$B395))
)
)</f>
        <v>0</v>
      </c>
      <c r="H395" s="99" cm="1">
        <f t="array" ref="H395">$A395 * $E$108 * (
(
SUMIFS(H$318:H$328,$C$318:$C$328,$C395,$D$318:$D$328,$D395)*
SUMIFS(H$332:H$342,$C$332:$C$342,$C395,$D$332:$D$342,$D395)*
SUMPRODUCT($D$147:$N$152*($D$146:$N$146=$E$346)*($D$145:$N$145=$D395)*($C$147:$C$152=$B395))
) -
(
SUMIFS(H$318:H$328,$C$318:$C$328,$C395,$D$318:$D$328,$D395)*
SUMIFS(H$332:H$342,$C$332:$C$342,$C395,$D$332:$D$342,$D395)*
SUMPRODUCT($D$147:$N$152*($D$146:$N$146=$E$345)*($D$145:$N$145=$D395)*($C$147:$C$152=$B395))
)
)</f>
        <v>0</v>
      </c>
      <c r="I395" s="99" cm="1">
        <f t="array" ref="I395">$A395 * $E$108 * (
(
SUMIFS(I$318:I$328,$C$318:$C$328,$C395,$D$318:$D$328,$D395)*
SUMIFS(I$332:I$342,$C$332:$C$342,$C395,$D$332:$D$342,$D395)*
SUMPRODUCT($D$147:$N$152*($D$146:$N$146=$E$346)*($D$145:$N$145=$D395)*($C$147:$C$152=$B395))
) -
(
SUMIFS(I$318:I$328,$C$318:$C$328,$C395,$D$318:$D$328,$D395)*
SUMIFS(I$332:I$342,$C$332:$C$342,$C395,$D$332:$D$342,$D395)*
SUMPRODUCT($D$147:$N$152*($D$146:$N$146=$E$345)*($D$145:$N$145=$D395)*($C$147:$C$152=$B395))
)
)</f>
        <v>0</v>
      </c>
      <c r="J395" s="99" cm="1">
        <f t="array" ref="J395">$A395 * $E$108 * (
(
SUMIFS(J$318:J$328,$C$318:$C$328,$C395,$D$318:$D$328,$D395)*
SUMIFS(J$332:J$342,$C$332:$C$342,$C395,$D$332:$D$342,$D395)*
SUMPRODUCT($D$147:$N$152*($D$146:$N$146=$E$346)*($D$145:$N$145=$D395)*($C$147:$C$152=$B395))
) -
(
SUMIFS(J$318:J$328,$C$318:$C$328,$C395,$D$318:$D$328,$D395)*
SUMIFS(J$332:J$342,$C$332:$C$342,$C395,$D$332:$D$342,$D395)*
SUMPRODUCT($D$147:$N$152*($D$146:$N$146=$E$345)*($D$145:$N$145=$D395)*($C$147:$C$152=$B395))
)
)</f>
        <v>0</v>
      </c>
      <c r="K395" s="99" cm="1">
        <f t="array" ref="K395">$A395 * $E$108 * (
(
SUMIFS(K$318:K$328,$C$318:$C$328,$C395,$D$318:$D$328,$D395)*
SUMIFS(K$332:K$342,$C$332:$C$342,$C395,$D$332:$D$342,$D395)*
SUMPRODUCT($D$147:$N$152*($D$146:$N$146=$E$346)*($D$145:$N$145=$D395)*($C$147:$C$152=$B395))
) -
(
SUMIFS(K$318:K$328,$C$318:$C$328,$C395,$D$318:$D$328,$D395)*
SUMIFS(K$332:K$342,$C$332:$C$342,$C395,$D$332:$D$342,$D395)*
SUMPRODUCT($D$147:$N$152*($D$146:$N$146=$E$345)*($D$145:$N$145=$D395)*($C$147:$C$152=$B395))
)
)</f>
        <v>0</v>
      </c>
      <c r="L395" s="99" cm="1">
        <f t="array" ref="L395">$A395 * $E$108 * (
(
SUMIFS(L$318:L$328,$C$318:$C$328,$C395,$D$318:$D$328,$D395)*
SUMIFS(L$332:L$342,$C$332:$C$342,$C395,$D$332:$D$342,$D395)*
SUMPRODUCT($D$147:$N$152*($D$146:$N$146=$E$346)*($D$145:$N$145=$D395)*($C$147:$C$152=$B395))
) -
(
SUMIFS(L$318:L$328,$C$318:$C$328,$C395,$D$318:$D$328,$D395)*
SUMIFS(L$332:L$342,$C$332:$C$342,$C395,$D$332:$D$342,$D395)*
SUMPRODUCT($D$147:$N$152*($D$146:$N$146=$E$345)*($D$145:$N$145=$D395)*($C$147:$C$152=$B395))
)
)</f>
        <v>0</v>
      </c>
      <c r="M395" s="99" cm="1">
        <f t="array" ref="M395">$A395 * $E$108 * (
(
SUMIFS(M$318:M$328,$C$318:$C$328,$C395,$D$318:$D$328,$D395)*
SUMIFS(M$332:M$342,$C$332:$C$342,$C395,$D$332:$D$342,$D395)*
SUMPRODUCT($D$147:$N$152*($D$146:$N$146=$E$346)*($D$145:$N$145=$D395)*($C$147:$C$152=$B395))
) -
(
SUMIFS(M$318:M$328,$C$318:$C$328,$C395,$D$318:$D$328,$D395)*
SUMIFS(M$332:M$342,$C$332:$C$342,$C395,$D$332:$D$342,$D395)*
SUMPRODUCT($D$147:$N$152*($D$146:$N$146=$E$345)*($D$145:$N$145=$D395)*($C$147:$C$152=$B395))
)
)</f>
        <v>0</v>
      </c>
      <c r="N395" s="99" cm="1">
        <f t="array" ref="N395">$A395 * $E$108 * (
(
SUMIFS(N$318:N$328,$C$318:$C$328,$C395,$D$318:$D$328,$D395)*
SUMIFS(N$332:N$342,$C$332:$C$342,$C395,$D$332:$D$342,$D395)*
SUMPRODUCT($D$147:$N$152*($D$146:$N$146=$E$346)*($D$145:$N$145=$D395)*($C$147:$C$152=$B395))
) -
(
SUMIFS(N$318:N$328,$C$318:$C$328,$C395,$D$318:$D$328,$D395)*
SUMIFS(N$332:N$342,$C$332:$C$342,$C395,$D$332:$D$342,$D395)*
SUMPRODUCT($D$147:$N$152*($D$146:$N$146=$E$345)*($D$145:$N$145=$D395)*($C$147:$C$152=$B395))
)
)</f>
        <v>0</v>
      </c>
      <c r="O395" s="99" cm="1">
        <f t="array" ref="O395">$A395 * $E$108 * (
(
SUMIFS(O$318:O$328,$C$318:$C$328,$C395,$D$318:$D$328,$D395)*
SUMIFS(O$332:O$342,$C$332:$C$342,$C395,$D$332:$D$342,$D395)*
SUMPRODUCT($D$147:$N$152*($D$146:$N$146=$E$346)*($D$145:$N$145=$D395)*($C$147:$C$152=$B395))
) -
(
SUMIFS(O$318:O$328,$C$318:$C$328,$C395,$D$318:$D$328,$D395)*
SUMIFS(O$332:O$342,$C$332:$C$342,$C395,$D$332:$D$342,$D395)*
SUMPRODUCT($D$147:$N$152*($D$146:$N$146=$E$345)*($D$145:$N$145=$D395)*($C$147:$C$152=$B395))
)
)</f>
        <v>0</v>
      </c>
      <c r="P395" s="99" cm="1">
        <f t="array" ref="P395">$A395 * $E$108 * (
(
SUMIFS(P$318:P$328,$C$318:$C$328,$C395,$D$318:$D$328,$D395)*
SUMIFS(P$332:P$342,$C$332:$C$342,$C395,$D$332:$D$342,$D395)*
SUMPRODUCT($D$147:$N$152*($D$146:$N$146=$E$346)*($D$145:$N$145=$D395)*($C$147:$C$152=$B395))
) -
(
SUMIFS(P$318:P$328,$C$318:$C$328,$C395,$D$318:$D$328,$D395)*
SUMIFS(P$332:P$342,$C$332:$C$342,$C395,$D$332:$D$342,$D395)*
SUMPRODUCT($D$147:$N$152*($D$146:$N$146=$E$345)*($D$145:$N$145=$D395)*($C$147:$C$152=$B395))
)
)</f>
        <v>0</v>
      </c>
      <c r="Q395" s="99" cm="1">
        <f t="array" ref="Q395">$A395 * $E$108 * (
(
SUMIFS(Q$318:Q$328,$C$318:$C$328,$C395,$D$318:$D$328,$D395)*
SUMIFS(Q$332:Q$342,$C$332:$C$342,$C395,$D$332:$D$342,$D395)*
SUMPRODUCT($D$147:$N$152*($D$146:$N$146=$E$346)*($D$145:$N$145=$D395)*($C$147:$C$152=$B395))
) -
(
SUMIFS(Q$318:Q$328,$C$318:$C$328,$C395,$D$318:$D$328,$D395)*
SUMIFS(Q$332:Q$342,$C$332:$C$342,$C395,$D$332:$D$342,$D395)*
SUMPRODUCT($D$147:$N$152*($D$146:$N$146=$E$345)*($D$145:$N$145=$D395)*($C$147:$C$152=$B395))
)
)</f>
        <v>0</v>
      </c>
      <c r="R395" s="99" cm="1">
        <f t="array" ref="R395">$A395 * $E$108 * (
(
SUMIFS(R$318:R$328,$C$318:$C$328,$C395,$D$318:$D$328,$D395)*
SUMIFS(R$332:R$342,$C$332:$C$342,$C395,$D$332:$D$342,$D395)*
SUMPRODUCT($D$147:$N$152*($D$146:$N$146=$E$346)*($D$145:$N$145=$D395)*($C$147:$C$152=$B395))
) -
(
SUMIFS(R$318:R$328,$C$318:$C$328,$C395,$D$318:$D$328,$D395)*
SUMIFS(R$332:R$342,$C$332:$C$342,$C395,$D$332:$D$342,$D395)*
SUMPRODUCT($D$147:$N$152*($D$146:$N$146=$E$345)*($D$145:$N$145=$D395)*($C$147:$C$152=$B395))
)
)</f>
        <v>0</v>
      </c>
      <c r="S395" s="99" cm="1">
        <f t="array" ref="S395">$A395 * $E$108 * (
(
SUMIFS(S$318:S$328,$C$318:$C$328,$C395,$D$318:$D$328,$D395)*
SUMIFS(S$332:S$342,$C$332:$C$342,$C395,$D$332:$D$342,$D395)*
SUMPRODUCT($D$147:$N$152*($D$146:$N$146=$E$346)*($D$145:$N$145=$D395)*($C$147:$C$152=$B395))
) -
(
SUMIFS(S$318:S$328,$C$318:$C$328,$C395,$D$318:$D$328,$D395)*
SUMIFS(S$332:S$342,$C$332:$C$342,$C395,$D$332:$D$342,$D395)*
SUMPRODUCT($D$147:$N$152*($D$146:$N$146=$E$345)*($D$145:$N$145=$D395)*($C$147:$C$152=$B395))
)
)</f>
        <v>0</v>
      </c>
      <c r="T395" s="99" cm="1">
        <f t="array" ref="T395">$A395 * $E$108 * (
(
SUMIFS(T$318:T$328,$C$318:$C$328,$C395,$D$318:$D$328,$D395)*
SUMIFS(T$332:T$342,$C$332:$C$342,$C395,$D$332:$D$342,$D395)*
SUMPRODUCT($D$147:$N$152*($D$146:$N$146=$E$346)*($D$145:$N$145=$D395)*($C$147:$C$152=$B395))
) -
(
SUMIFS(T$318:T$328,$C$318:$C$328,$C395,$D$318:$D$328,$D395)*
SUMIFS(T$332:T$342,$C$332:$C$342,$C395,$D$332:$D$342,$D395)*
SUMPRODUCT($D$147:$N$152*($D$146:$N$146=$E$345)*($D$145:$N$145=$D395)*($C$147:$C$152=$B395))
)
)</f>
        <v>0</v>
      </c>
      <c r="U395" s="99" cm="1">
        <f t="array" ref="U395">$A395 * $E$108 * (
(
SUMIFS(U$318:U$328,$C$318:$C$328,$C395,$D$318:$D$328,$D395)*
SUMIFS(U$332:U$342,$C$332:$C$342,$C395,$D$332:$D$342,$D395)*
SUMPRODUCT($D$147:$N$152*($D$146:$N$146=$E$346)*($D$145:$N$145=$D395)*($C$147:$C$152=$B395))
) -
(
SUMIFS(U$318:U$328,$C$318:$C$328,$C395,$D$318:$D$328,$D395)*
SUMIFS(U$332:U$342,$C$332:$C$342,$C395,$D$332:$D$342,$D395)*
SUMPRODUCT($D$147:$N$152*($D$146:$N$146=$E$345)*($D$145:$N$145=$D395)*($C$147:$C$152=$B395))
)
)</f>
        <v>0</v>
      </c>
      <c r="V395" s="99" cm="1">
        <f t="array" ref="V395">$A395 * $E$108 * (
(
SUMIFS(V$318:V$328,$C$318:$C$328,$C395,$D$318:$D$328,$D395)*
SUMIFS(V$332:V$342,$C$332:$C$342,$C395,$D$332:$D$342,$D395)*
SUMPRODUCT($D$147:$N$152*($D$146:$N$146=$E$346)*($D$145:$N$145=$D395)*($C$147:$C$152=$B395))
) -
(
SUMIFS(V$318:V$328,$C$318:$C$328,$C395,$D$318:$D$328,$D395)*
SUMIFS(V$332:V$342,$C$332:$C$342,$C395,$D$332:$D$342,$D395)*
SUMPRODUCT($D$147:$N$152*($D$146:$N$146=$E$345)*($D$145:$N$145=$D395)*($C$147:$C$152=$B395))
)
)</f>
        <v>0</v>
      </c>
      <c r="W395" s="99" cm="1">
        <f t="array" ref="W395">$A395 * $E$108 * (
(
SUMIFS(W$318:W$328,$C$318:$C$328,$C395,$D$318:$D$328,$D395)*
SUMIFS(W$332:W$342,$C$332:$C$342,$C395,$D$332:$D$342,$D395)*
SUMPRODUCT($D$147:$N$152*($D$146:$N$146=$E$346)*($D$145:$N$145=$D395)*($C$147:$C$152=$B395))
) -
(
SUMIFS(W$318:W$328,$C$318:$C$328,$C395,$D$318:$D$328,$D395)*
SUMIFS(W$332:W$342,$C$332:$C$342,$C395,$D$332:$D$342,$D395)*
SUMPRODUCT($D$147:$N$152*($D$146:$N$146=$E$345)*($D$145:$N$145=$D395)*($C$147:$C$152=$B395))
)
)</f>
        <v>0</v>
      </c>
      <c r="X395" s="99" cm="1">
        <f t="array" ref="X395">$A395 * $E$108 * (
(
SUMIFS(X$318:X$328,$C$318:$C$328,$C395,$D$318:$D$328,$D395)*
SUMIFS(X$332:X$342,$C$332:$C$342,$C395,$D$332:$D$342,$D395)*
SUMPRODUCT($D$147:$N$152*($D$146:$N$146=$E$346)*($D$145:$N$145=$D395)*($C$147:$C$152=$B395))
) -
(
SUMIFS(X$318:X$328,$C$318:$C$328,$C395,$D$318:$D$328,$D395)*
SUMIFS(X$332:X$342,$C$332:$C$342,$C395,$D$332:$D$342,$D395)*
SUMPRODUCT($D$147:$N$152*($D$146:$N$146=$E$345)*($D$145:$N$145=$D395)*($C$147:$C$152=$B395))
)
)</f>
        <v>0</v>
      </c>
      <c r="Y395" s="99" cm="1">
        <f t="array" ref="Y395">$A395 * $E$108 * (
(
SUMIFS(Y$318:Y$328,$C$318:$C$328,$C395,$D$318:$D$328,$D395)*
SUMIFS(Y$332:Y$342,$C$332:$C$342,$C395,$D$332:$D$342,$D395)*
SUMPRODUCT($D$147:$N$152*($D$146:$N$146=$E$346)*($D$145:$N$145=$D395)*($C$147:$C$152=$B395))
) -
(
SUMIFS(Y$318:Y$328,$C$318:$C$328,$C395,$D$318:$D$328,$D395)*
SUMIFS(Y$332:Y$342,$C$332:$C$342,$C395,$D$332:$D$342,$D395)*
SUMPRODUCT($D$147:$N$152*($D$146:$N$146=$E$345)*($D$145:$N$145=$D395)*($C$147:$C$152=$B395))
)
)</f>
        <v>0</v>
      </c>
      <c r="Z395" s="99" cm="1">
        <f t="array" ref="Z395">$A395 * $E$108 * (
(
SUMIFS(Z$318:Z$328,$C$318:$C$328,$C395,$D$318:$D$328,$D395)*
SUMIFS(Z$332:Z$342,$C$332:$C$342,$C395,$D$332:$D$342,$D395)*
SUMPRODUCT($D$147:$N$152*($D$146:$N$146=$E$346)*($D$145:$N$145=$D395)*($C$147:$C$152=$B395))
) -
(
SUMIFS(Z$318:Z$328,$C$318:$C$328,$C395,$D$318:$D$328,$D395)*
SUMIFS(Z$332:Z$342,$C$332:$C$342,$C395,$D$332:$D$342,$D395)*
SUMPRODUCT($D$147:$N$152*($D$146:$N$146=$E$345)*($D$145:$N$145=$D395)*($C$147:$C$152=$B395))
)
)</f>
        <v>0</v>
      </c>
      <c r="AA395" s="99" cm="1">
        <f t="array" ref="AA395">$A395 * $E$108 * (
(
SUMIFS(AA$318:AA$328,$C$318:$C$328,$C395,$D$318:$D$328,$D395)*
SUMIFS(AA$332:AA$342,$C$332:$C$342,$C395,$D$332:$D$342,$D395)*
SUMPRODUCT($D$147:$N$152*($D$146:$N$146=$E$346)*($D$145:$N$145=$D395)*($C$147:$C$152=$B395))
) -
(
SUMIFS(AA$318:AA$328,$C$318:$C$328,$C395,$D$318:$D$328,$D395)*
SUMIFS(AA$332:AA$342,$C$332:$C$342,$C395,$D$332:$D$342,$D395)*
SUMPRODUCT($D$147:$N$152*($D$146:$N$146=$E$345)*($D$145:$N$145=$D395)*($C$147:$C$152=$B395))
)
)</f>
        <v>0</v>
      </c>
      <c r="AB395" s="99" cm="1">
        <f t="array" ref="AB395">$A395 * $E$108 * (
(
SUMIFS(AB$318:AB$328,$C$318:$C$328,$C395,$D$318:$D$328,$D395)*
SUMIFS(AB$332:AB$342,$C$332:$C$342,$C395,$D$332:$D$342,$D395)*
SUMPRODUCT($D$147:$N$152*($D$146:$N$146=$E$346)*($D$145:$N$145=$D395)*($C$147:$C$152=$B395))
) -
(
SUMIFS(AB$318:AB$328,$C$318:$C$328,$C395,$D$318:$D$328,$D395)*
SUMIFS(AB$332:AB$342,$C$332:$C$342,$C395,$D$332:$D$342,$D395)*
SUMPRODUCT($D$147:$N$152*($D$146:$N$146=$E$345)*($D$145:$N$145=$D395)*($C$147:$C$152=$B395))
)
)</f>
        <v>0</v>
      </c>
      <c r="AC395" s="99" cm="1">
        <f t="array" ref="AC395">$A395 * $E$108 * (
(
SUMIFS(AC$318:AC$328,$C$318:$C$328,$C395,$D$318:$D$328,$D395)*
SUMIFS(AC$332:AC$342,$C$332:$C$342,$C395,$D$332:$D$342,$D395)*
SUMPRODUCT($D$147:$N$152*($D$146:$N$146=$E$346)*($D$145:$N$145=$D395)*($C$147:$C$152=$B395))
) -
(
SUMIFS(AC$318:AC$328,$C$318:$C$328,$C395,$D$318:$D$328,$D395)*
SUMIFS(AC$332:AC$342,$C$332:$C$342,$C395,$D$332:$D$342,$D395)*
SUMPRODUCT($D$147:$N$152*($D$146:$N$146=$E$345)*($D$145:$N$145=$D395)*($C$147:$C$152=$B395))
)
)</f>
        <v>0</v>
      </c>
      <c r="AD395" s="99" cm="1">
        <f t="array" ref="AD395">$A395 * $E$108 * (
(
SUMIFS(AD$318:AD$328,$C$318:$C$328,$C395,$D$318:$D$328,$D395)*
SUMIFS(AD$332:AD$342,$C$332:$C$342,$C395,$D$332:$D$342,$D395)*
SUMPRODUCT($D$147:$N$152*($D$146:$N$146=$E$346)*($D$145:$N$145=$D395)*($C$147:$C$152=$B395))
) -
(
SUMIFS(AD$318:AD$328,$C$318:$C$328,$C395,$D$318:$D$328,$D395)*
SUMIFS(AD$332:AD$342,$C$332:$C$342,$C395,$D$332:$D$342,$D395)*
SUMPRODUCT($D$147:$N$152*($D$146:$N$146=$E$345)*($D$145:$N$145=$D395)*($C$147:$C$152=$B395))
)
)</f>
        <v>0</v>
      </c>
    </row>
    <row r="396" spans="1:30" x14ac:dyDescent="0.2">
      <c r="A396" s="15">
        <f>1</f>
        <v>1</v>
      </c>
      <c r="B396" s="6" t="s">
        <v>46</v>
      </c>
      <c r="C396" s="6" t="s">
        <v>36</v>
      </c>
      <c r="D396" s="6" t="s">
        <v>125</v>
      </c>
      <c r="E396" s="99" cm="1">
        <f t="array" ref="E396">$A396 * $E$108 * (
(
SUMIFS(E$318:E$328,$C$318:$C$328,$C396,$D$318:$D$328,$D396)*
SUMIFS(E$332:E$342,$C$332:$C$342,$C396,$D$332:$D$342,$D396)*
SUMPRODUCT($D$147:$N$152*($D$146:$N$146=$E$346)*($D$145:$N$145=$D396)*($C$147:$C$152=$B396))
) -
(
SUMIFS(E$318:E$328,$C$318:$C$328,$C396,$D$318:$D$328,$D396)*
SUMIFS(E$332:E$342,$C$332:$C$342,$C396,$D$332:$D$342,$D396)*
SUMPRODUCT($D$147:$N$152*($D$146:$N$146=$E$345)*($D$145:$N$145=$D396)*($C$147:$C$152=$B396))
)
)</f>
        <v>0</v>
      </c>
      <c r="F396" s="99" cm="1">
        <f t="array" ref="F396">$A396 * $E$108 * (
(
SUMIFS(F$318:F$328,$C$318:$C$328,$C396,$D$318:$D$328,$D396)*
SUMIFS(F$332:F$342,$C$332:$C$342,$C396,$D$332:$D$342,$D396)*
SUMPRODUCT($D$147:$N$152*($D$146:$N$146=$E$346)*($D$145:$N$145=$D396)*($C$147:$C$152=$B396))
) -
(
SUMIFS(F$318:F$328,$C$318:$C$328,$C396,$D$318:$D$328,$D396)*
SUMIFS(F$332:F$342,$C$332:$C$342,$C396,$D$332:$D$342,$D396)*
SUMPRODUCT($D$147:$N$152*($D$146:$N$146=$E$345)*($D$145:$N$145=$D396)*($C$147:$C$152=$B396))
)
)</f>
        <v>0</v>
      </c>
      <c r="G396" s="99" cm="1">
        <f t="array" ref="G396">$A396 * $E$108 * (
(
SUMIFS(G$318:G$328,$C$318:$C$328,$C396,$D$318:$D$328,$D396)*
SUMIFS(G$332:G$342,$C$332:$C$342,$C396,$D$332:$D$342,$D396)*
SUMPRODUCT($D$147:$N$152*($D$146:$N$146=$E$346)*($D$145:$N$145=$D396)*($C$147:$C$152=$B396))
) -
(
SUMIFS(G$318:G$328,$C$318:$C$328,$C396,$D$318:$D$328,$D396)*
SUMIFS(G$332:G$342,$C$332:$C$342,$C396,$D$332:$D$342,$D396)*
SUMPRODUCT($D$147:$N$152*($D$146:$N$146=$E$345)*($D$145:$N$145=$D396)*($C$147:$C$152=$B396))
)
)</f>
        <v>0</v>
      </c>
      <c r="H396" s="99" cm="1">
        <f t="array" ref="H396">$A396 * $E$108 * (
(
SUMIFS(H$318:H$328,$C$318:$C$328,$C396,$D$318:$D$328,$D396)*
SUMIFS(H$332:H$342,$C$332:$C$342,$C396,$D$332:$D$342,$D396)*
SUMPRODUCT($D$147:$N$152*($D$146:$N$146=$E$346)*($D$145:$N$145=$D396)*($C$147:$C$152=$B396))
) -
(
SUMIFS(H$318:H$328,$C$318:$C$328,$C396,$D$318:$D$328,$D396)*
SUMIFS(H$332:H$342,$C$332:$C$342,$C396,$D$332:$D$342,$D396)*
SUMPRODUCT($D$147:$N$152*($D$146:$N$146=$E$345)*($D$145:$N$145=$D396)*($C$147:$C$152=$B396))
)
)</f>
        <v>0</v>
      </c>
      <c r="I396" s="99" cm="1">
        <f t="array" ref="I396">$A396 * $E$108 * (
(
SUMIFS(I$318:I$328,$C$318:$C$328,$C396,$D$318:$D$328,$D396)*
SUMIFS(I$332:I$342,$C$332:$C$342,$C396,$D$332:$D$342,$D396)*
SUMPRODUCT($D$147:$N$152*($D$146:$N$146=$E$346)*($D$145:$N$145=$D396)*($C$147:$C$152=$B396))
) -
(
SUMIFS(I$318:I$328,$C$318:$C$328,$C396,$D$318:$D$328,$D396)*
SUMIFS(I$332:I$342,$C$332:$C$342,$C396,$D$332:$D$342,$D396)*
SUMPRODUCT($D$147:$N$152*($D$146:$N$146=$E$345)*($D$145:$N$145=$D396)*($C$147:$C$152=$B396))
)
)</f>
        <v>0</v>
      </c>
      <c r="J396" s="99" cm="1">
        <f t="array" ref="J396">$A396 * $E$108 * (
(
SUMIFS(J$318:J$328,$C$318:$C$328,$C396,$D$318:$D$328,$D396)*
SUMIFS(J$332:J$342,$C$332:$C$342,$C396,$D$332:$D$342,$D396)*
SUMPRODUCT($D$147:$N$152*($D$146:$N$146=$E$346)*($D$145:$N$145=$D396)*($C$147:$C$152=$B396))
) -
(
SUMIFS(J$318:J$328,$C$318:$C$328,$C396,$D$318:$D$328,$D396)*
SUMIFS(J$332:J$342,$C$332:$C$342,$C396,$D$332:$D$342,$D396)*
SUMPRODUCT($D$147:$N$152*($D$146:$N$146=$E$345)*($D$145:$N$145=$D396)*($C$147:$C$152=$B396))
)
)</f>
        <v>0</v>
      </c>
      <c r="K396" s="99" cm="1">
        <f t="array" ref="K396">$A396 * $E$108 * (
(
SUMIFS(K$318:K$328,$C$318:$C$328,$C396,$D$318:$D$328,$D396)*
SUMIFS(K$332:K$342,$C$332:$C$342,$C396,$D$332:$D$342,$D396)*
SUMPRODUCT($D$147:$N$152*($D$146:$N$146=$E$346)*($D$145:$N$145=$D396)*($C$147:$C$152=$B396))
) -
(
SUMIFS(K$318:K$328,$C$318:$C$328,$C396,$D$318:$D$328,$D396)*
SUMIFS(K$332:K$342,$C$332:$C$342,$C396,$D$332:$D$342,$D396)*
SUMPRODUCT($D$147:$N$152*($D$146:$N$146=$E$345)*($D$145:$N$145=$D396)*($C$147:$C$152=$B396))
)
)</f>
        <v>0</v>
      </c>
      <c r="L396" s="99" cm="1">
        <f t="array" ref="L396">$A396 * $E$108 * (
(
SUMIFS(L$318:L$328,$C$318:$C$328,$C396,$D$318:$D$328,$D396)*
SUMIFS(L$332:L$342,$C$332:$C$342,$C396,$D$332:$D$342,$D396)*
SUMPRODUCT($D$147:$N$152*($D$146:$N$146=$E$346)*($D$145:$N$145=$D396)*($C$147:$C$152=$B396))
) -
(
SUMIFS(L$318:L$328,$C$318:$C$328,$C396,$D$318:$D$328,$D396)*
SUMIFS(L$332:L$342,$C$332:$C$342,$C396,$D$332:$D$342,$D396)*
SUMPRODUCT($D$147:$N$152*($D$146:$N$146=$E$345)*($D$145:$N$145=$D396)*($C$147:$C$152=$B396))
)
)</f>
        <v>0</v>
      </c>
      <c r="M396" s="99" cm="1">
        <f t="array" ref="M396">$A396 * $E$108 * (
(
SUMIFS(M$318:M$328,$C$318:$C$328,$C396,$D$318:$D$328,$D396)*
SUMIFS(M$332:M$342,$C$332:$C$342,$C396,$D$332:$D$342,$D396)*
SUMPRODUCT($D$147:$N$152*($D$146:$N$146=$E$346)*($D$145:$N$145=$D396)*($C$147:$C$152=$B396))
) -
(
SUMIFS(M$318:M$328,$C$318:$C$328,$C396,$D$318:$D$328,$D396)*
SUMIFS(M$332:M$342,$C$332:$C$342,$C396,$D$332:$D$342,$D396)*
SUMPRODUCT($D$147:$N$152*($D$146:$N$146=$E$345)*($D$145:$N$145=$D396)*($C$147:$C$152=$B396))
)
)</f>
        <v>0</v>
      </c>
      <c r="N396" s="99" cm="1">
        <f t="array" ref="N396">$A396 * $E$108 * (
(
SUMIFS(N$318:N$328,$C$318:$C$328,$C396,$D$318:$D$328,$D396)*
SUMIFS(N$332:N$342,$C$332:$C$342,$C396,$D$332:$D$342,$D396)*
SUMPRODUCT($D$147:$N$152*($D$146:$N$146=$E$346)*($D$145:$N$145=$D396)*($C$147:$C$152=$B396))
) -
(
SUMIFS(N$318:N$328,$C$318:$C$328,$C396,$D$318:$D$328,$D396)*
SUMIFS(N$332:N$342,$C$332:$C$342,$C396,$D$332:$D$342,$D396)*
SUMPRODUCT($D$147:$N$152*($D$146:$N$146=$E$345)*($D$145:$N$145=$D396)*($C$147:$C$152=$B396))
)
)</f>
        <v>0</v>
      </c>
      <c r="O396" s="99" cm="1">
        <f t="array" ref="O396">$A396 * $E$108 * (
(
SUMIFS(O$318:O$328,$C$318:$C$328,$C396,$D$318:$D$328,$D396)*
SUMIFS(O$332:O$342,$C$332:$C$342,$C396,$D$332:$D$342,$D396)*
SUMPRODUCT($D$147:$N$152*($D$146:$N$146=$E$346)*($D$145:$N$145=$D396)*($C$147:$C$152=$B396))
) -
(
SUMIFS(O$318:O$328,$C$318:$C$328,$C396,$D$318:$D$328,$D396)*
SUMIFS(O$332:O$342,$C$332:$C$342,$C396,$D$332:$D$342,$D396)*
SUMPRODUCT($D$147:$N$152*($D$146:$N$146=$E$345)*($D$145:$N$145=$D396)*($C$147:$C$152=$B396))
)
)</f>
        <v>0</v>
      </c>
      <c r="P396" s="99" cm="1">
        <f t="array" ref="P396">$A396 * $E$108 * (
(
SUMIFS(P$318:P$328,$C$318:$C$328,$C396,$D$318:$D$328,$D396)*
SUMIFS(P$332:P$342,$C$332:$C$342,$C396,$D$332:$D$342,$D396)*
SUMPRODUCT($D$147:$N$152*($D$146:$N$146=$E$346)*($D$145:$N$145=$D396)*($C$147:$C$152=$B396))
) -
(
SUMIFS(P$318:P$328,$C$318:$C$328,$C396,$D$318:$D$328,$D396)*
SUMIFS(P$332:P$342,$C$332:$C$342,$C396,$D$332:$D$342,$D396)*
SUMPRODUCT($D$147:$N$152*($D$146:$N$146=$E$345)*($D$145:$N$145=$D396)*($C$147:$C$152=$B396))
)
)</f>
        <v>0</v>
      </c>
      <c r="Q396" s="99" cm="1">
        <f t="array" ref="Q396">$A396 * $E$108 * (
(
SUMIFS(Q$318:Q$328,$C$318:$C$328,$C396,$D$318:$D$328,$D396)*
SUMIFS(Q$332:Q$342,$C$332:$C$342,$C396,$D$332:$D$342,$D396)*
SUMPRODUCT($D$147:$N$152*($D$146:$N$146=$E$346)*($D$145:$N$145=$D396)*($C$147:$C$152=$B396))
) -
(
SUMIFS(Q$318:Q$328,$C$318:$C$328,$C396,$D$318:$D$328,$D396)*
SUMIFS(Q$332:Q$342,$C$332:$C$342,$C396,$D$332:$D$342,$D396)*
SUMPRODUCT($D$147:$N$152*($D$146:$N$146=$E$345)*($D$145:$N$145=$D396)*($C$147:$C$152=$B396))
)
)</f>
        <v>0</v>
      </c>
      <c r="R396" s="99" cm="1">
        <f t="array" ref="R396">$A396 * $E$108 * (
(
SUMIFS(R$318:R$328,$C$318:$C$328,$C396,$D$318:$D$328,$D396)*
SUMIFS(R$332:R$342,$C$332:$C$342,$C396,$D$332:$D$342,$D396)*
SUMPRODUCT($D$147:$N$152*($D$146:$N$146=$E$346)*($D$145:$N$145=$D396)*($C$147:$C$152=$B396))
) -
(
SUMIFS(R$318:R$328,$C$318:$C$328,$C396,$D$318:$D$328,$D396)*
SUMIFS(R$332:R$342,$C$332:$C$342,$C396,$D$332:$D$342,$D396)*
SUMPRODUCT($D$147:$N$152*($D$146:$N$146=$E$345)*($D$145:$N$145=$D396)*($C$147:$C$152=$B396))
)
)</f>
        <v>0</v>
      </c>
      <c r="S396" s="99" cm="1">
        <f t="array" ref="S396">$A396 * $E$108 * (
(
SUMIFS(S$318:S$328,$C$318:$C$328,$C396,$D$318:$D$328,$D396)*
SUMIFS(S$332:S$342,$C$332:$C$342,$C396,$D$332:$D$342,$D396)*
SUMPRODUCT($D$147:$N$152*($D$146:$N$146=$E$346)*($D$145:$N$145=$D396)*($C$147:$C$152=$B396))
) -
(
SUMIFS(S$318:S$328,$C$318:$C$328,$C396,$D$318:$D$328,$D396)*
SUMIFS(S$332:S$342,$C$332:$C$342,$C396,$D$332:$D$342,$D396)*
SUMPRODUCT($D$147:$N$152*($D$146:$N$146=$E$345)*($D$145:$N$145=$D396)*($C$147:$C$152=$B396))
)
)</f>
        <v>0</v>
      </c>
      <c r="T396" s="99" cm="1">
        <f t="array" ref="T396">$A396 * $E$108 * (
(
SUMIFS(T$318:T$328,$C$318:$C$328,$C396,$D$318:$D$328,$D396)*
SUMIFS(T$332:T$342,$C$332:$C$342,$C396,$D$332:$D$342,$D396)*
SUMPRODUCT($D$147:$N$152*($D$146:$N$146=$E$346)*($D$145:$N$145=$D396)*($C$147:$C$152=$B396))
) -
(
SUMIFS(T$318:T$328,$C$318:$C$328,$C396,$D$318:$D$328,$D396)*
SUMIFS(T$332:T$342,$C$332:$C$342,$C396,$D$332:$D$342,$D396)*
SUMPRODUCT($D$147:$N$152*($D$146:$N$146=$E$345)*($D$145:$N$145=$D396)*($C$147:$C$152=$B396))
)
)</f>
        <v>0</v>
      </c>
      <c r="U396" s="99" cm="1">
        <f t="array" ref="U396">$A396 * $E$108 * (
(
SUMIFS(U$318:U$328,$C$318:$C$328,$C396,$D$318:$D$328,$D396)*
SUMIFS(U$332:U$342,$C$332:$C$342,$C396,$D$332:$D$342,$D396)*
SUMPRODUCT($D$147:$N$152*($D$146:$N$146=$E$346)*($D$145:$N$145=$D396)*($C$147:$C$152=$B396))
) -
(
SUMIFS(U$318:U$328,$C$318:$C$328,$C396,$D$318:$D$328,$D396)*
SUMIFS(U$332:U$342,$C$332:$C$342,$C396,$D$332:$D$342,$D396)*
SUMPRODUCT($D$147:$N$152*($D$146:$N$146=$E$345)*($D$145:$N$145=$D396)*($C$147:$C$152=$B396))
)
)</f>
        <v>0</v>
      </c>
      <c r="V396" s="99" cm="1">
        <f t="array" ref="V396">$A396 * $E$108 * (
(
SUMIFS(V$318:V$328,$C$318:$C$328,$C396,$D$318:$D$328,$D396)*
SUMIFS(V$332:V$342,$C$332:$C$342,$C396,$D$332:$D$342,$D396)*
SUMPRODUCT($D$147:$N$152*($D$146:$N$146=$E$346)*($D$145:$N$145=$D396)*($C$147:$C$152=$B396))
) -
(
SUMIFS(V$318:V$328,$C$318:$C$328,$C396,$D$318:$D$328,$D396)*
SUMIFS(V$332:V$342,$C$332:$C$342,$C396,$D$332:$D$342,$D396)*
SUMPRODUCT($D$147:$N$152*($D$146:$N$146=$E$345)*($D$145:$N$145=$D396)*($C$147:$C$152=$B396))
)
)</f>
        <v>0</v>
      </c>
      <c r="W396" s="99" cm="1">
        <f t="array" ref="W396">$A396 * $E$108 * (
(
SUMIFS(W$318:W$328,$C$318:$C$328,$C396,$D$318:$D$328,$D396)*
SUMIFS(W$332:W$342,$C$332:$C$342,$C396,$D$332:$D$342,$D396)*
SUMPRODUCT($D$147:$N$152*($D$146:$N$146=$E$346)*($D$145:$N$145=$D396)*($C$147:$C$152=$B396))
) -
(
SUMIFS(W$318:W$328,$C$318:$C$328,$C396,$D$318:$D$328,$D396)*
SUMIFS(W$332:W$342,$C$332:$C$342,$C396,$D$332:$D$342,$D396)*
SUMPRODUCT($D$147:$N$152*($D$146:$N$146=$E$345)*($D$145:$N$145=$D396)*($C$147:$C$152=$B396))
)
)</f>
        <v>0</v>
      </c>
      <c r="X396" s="99" cm="1">
        <f t="array" ref="X396">$A396 * $E$108 * (
(
SUMIFS(X$318:X$328,$C$318:$C$328,$C396,$D$318:$D$328,$D396)*
SUMIFS(X$332:X$342,$C$332:$C$342,$C396,$D$332:$D$342,$D396)*
SUMPRODUCT($D$147:$N$152*($D$146:$N$146=$E$346)*($D$145:$N$145=$D396)*($C$147:$C$152=$B396))
) -
(
SUMIFS(X$318:X$328,$C$318:$C$328,$C396,$D$318:$D$328,$D396)*
SUMIFS(X$332:X$342,$C$332:$C$342,$C396,$D$332:$D$342,$D396)*
SUMPRODUCT($D$147:$N$152*($D$146:$N$146=$E$345)*($D$145:$N$145=$D396)*($C$147:$C$152=$B396))
)
)</f>
        <v>0</v>
      </c>
      <c r="Y396" s="99" cm="1">
        <f t="array" ref="Y396">$A396 * $E$108 * (
(
SUMIFS(Y$318:Y$328,$C$318:$C$328,$C396,$D$318:$D$328,$D396)*
SUMIFS(Y$332:Y$342,$C$332:$C$342,$C396,$D$332:$D$342,$D396)*
SUMPRODUCT($D$147:$N$152*($D$146:$N$146=$E$346)*($D$145:$N$145=$D396)*($C$147:$C$152=$B396))
) -
(
SUMIFS(Y$318:Y$328,$C$318:$C$328,$C396,$D$318:$D$328,$D396)*
SUMIFS(Y$332:Y$342,$C$332:$C$342,$C396,$D$332:$D$342,$D396)*
SUMPRODUCT($D$147:$N$152*($D$146:$N$146=$E$345)*($D$145:$N$145=$D396)*($C$147:$C$152=$B396))
)
)</f>
        <v>0</v>
      </c>
      <c r="Z396" s="99" cm="1">
        <f t="array" ref="Z396">$A396 * $E$108 * (
(
SUMIFS(Z$318:Z$328,$C$318:$C$328,$C396,$D$318:$D$328,$D396)*
SUMIFS(Z$332:Z$342,$C$332:$C$342,$C396,$D$332:$D$342,$D396)*
SUMPRODUCT($D$147:$N$152*($D$146:$N$146=$E$346)*($D$145:$N$145=$D396)*($C$147:$C$152=$B396))
) -
(
SUMIFS(Z$318:Z$328,$C$318:$C$328,$C396,$D$318:$D$328,$D396)*
SUMIFS(Z$332:Z$342,$C$332:$C$342,$C396,$D$332:$D$342,$D396)*
SUMPRODUCT($D$147:$N$152*($D$146:$N$146=$E$345)*($D$145:$N$145=$D396)*($C$147:$C$152=$B396))
)
)</f>
        <v>0</v>
      </c>
      <c r="AA396" s="99" cm="1">
        <f t="array" ref="AA396">$A396 * $E$108 * (
(
SUMIFS(AA$318:AA$328,$C$318:$C$328,$C396,$D$318:$D$328,$D396)*
SUMIFS(AA$332:AA$342,$C$332:$C$342,$C396,$D$332:$D$342,$D396)*
SUMPRODUCT($D$147:$N$152*($D$146:$N$146=$E$346)*($D$145:$N$145=$D396)*($C$147:$C$152=$B396))
) -
(
SUMIFS(AA$318:AA$328,$C$318:$C$328,$C396,$D$318:$D$328,$D396)*
SUMIFS(AA$332:AA$342,$C$332:$C$342,$C396,$D$332:$D$342,$D396)*
SUMPRODUCT($D$147:$N$152*($D$146:$N$146=$E$345)*($D$145:$N$145=$D396)*($C$147:$C$152=$B396))
)
)</f>
        <v>0</v>
      </c>
      <c r="AB396" s="99" cm="1">
        <f t="array" ref="AB396">$A396 * $E$108 * (
(
SUMIFS(AB$318:AB$328,$C$318:$C$328,$C396,$D$318:$D$328,$D396)*
SUMIFS(AB$332:AB$342,$C$332:$C$342,$C396,$D$332:$D$342,$D396)*
SUMPRODUCT($D$147:$N$152*($D$146:$N$146=$E$346)*($D$145:$N$145=$D396)*($C$147:$C$152=$B396))
) -
(
SUMIFS(AB$318:AB$328,$C$318:$C$328,$C396,$D$318:$D$328,$D396)*
SUMIFS(AB$332:AB$342,$C$332:$C$342,$C396,$D$332:$D$342,$D396)*
SUMPRODUCT($D$147:$N$152*($D$146:$N$146=$E$345)*($D$145:$N$145=$D396)*($C$147:$C$152=$B396))
)
)</f>
        <v>0</v>
      </c>
      <c r="AC396" s="99" cm="1">
        <f t="array" ref="AC396">$A396 * $E$108 * (
(
SUMIFS(AC$318:AC$328,$C$318:$C$328,$C396,$D$318:$D$328,$D396)*
SUMIFS(AC$332:AC$342,$C$332:$C$342,$C396,$D$332:$D$342,$D396)*
SUMPRODUCT($D$147:$N$152*($D$146:$N$146=$E$346)*($D$145:$N$145=$D396)*($C$147:$C$152=$B396))
) -
(
SUMIFS(AC$318:AC$328,$C$318:$C$328,$C396,$D$318:$D$328,$D396)*
SUMIFS(AC$332:AC$342,$C$332:$C$342,$C396,$D$332:$D$342,$D396)*
SUMPRODUCT($D$147:$N$152*($D$146:$N$146=$E$345)*($D$145:$N$145=$D396)*($C$147:$C$152=$B396))
)
)</f>
        <v>0</v>
      </c>
      <c r="AD396" s="99" cm="1">
        <f t="array" ref="AD396">$A396 * $E$108 * (
(
SUMIFS(AD$318:AD$328,$C$318:$C$328,$C396,$D$318:$D$328,$D396)*
SUMIFS(AD$332:AD$342,$C$332:$C$342,$C396,$D$332:$D$342,$D396)*
SUMPRODUCT($D$147:$N$152*($D$146:$N$146=$E$346)*($D$145:$N$145=$D396)*($C$147:$C$152=$B396))
) -
(
SUMIFS(AD$318:AD$328,$C$318:$C$328,$C396,$D$318:$D$328,$D396)*
SUMIFS(AD$332:AD$342,$C$332:$C$342,$C396,$D$332:$D$342,$D396)*
SUMPRODUCT($D$147:$N$152*($D$146:$N$146=$E$345)*($D$145:$N$145=$D396)*($C$147:$C$152=$B396))
)
)</f>
        <v>0</v>
      </c>
    </row>
    <row r="397" spans="1:30" x14ac:dyDescent="0.2">
      <c r="A397" s="15">
        <f>1</f>
        <v>1</v>
      </c>
      <c r="B397" s="6" t="s">
        <v>47</v>
      </c>
      <c r="C397" s="6" t="s">
        <v>36</v>
      </c>
      <c r="D397" s="6" t="s">
        <v>125</v>
      </c>
      <c r="E397" s="99" cm="1">
        <f t="array" ref="E397">$A397 * $E$108 * (
(
SUMIFS(E$318:E$328,$C$318:$C$328,$C397,$D$318:$D$328,$D397)*
SUMIFS(E$332:E$342,$C$332:$C$342,$C397,$D$332:$D$342,$D397)*
SUMPRODUCT($D$147:$N$152*($D$146:$N$146=$E$346)*($D$145:$N$145=$D397)*($C$147:$C$152=$B397))
) -
(
SUMIFS(E$318:E$328,$C$318:$C$328,$C397,$D$318:$D$328,$D397)*
SUMIFS(E$332:E$342,$C$332:$C$342,$C397,$D$332:$D$342,$D397)*
SUMPRODUCT($D$147:$N$152*($D$146:$N$146=$E$345)*($D$145:$N$145=$D397)*($C$147:$C$152=$B397))
)
)</f>
        <v>0</v>
      </c>
      <c r="F397" s="99" cm="1">
        <f t="array" ref="F397">$A397 * $E$108 * (
(
SUMIFS(F$318:F$328,$C$318:$C$328,$C397,$D$318:$D$328,$D397)*
SUMIFS(F$332:F$342,$C$332:$C$342,$C397,$D$332:$D$342,$D397)*
SUMPRODUCT($D$147:$N$152*($D$146:$N$146=$E$346)*($D$145:$N$145=$D397)*($C$147:$C$152=$B397))
) -
(
SUMIFS(F$318:F$328,$C$318:$C$328,$C397,$D$318:$D$328,$D397)*
SUMIFS(F$332:F$342,$C$332:$C$342,$C397,$D$332:$D$342,$D397)*
SUMPRODUCT($D$147:$N$152*($D$146:$N$146=$E$345)*($D$145:$N$145=$D397)*($C$147:$C$152=$B397))
)
)</f>
        <v>0</v>
      </c>
      <c r="G397" s="99" cm="1">
        <f t="array" ref="G397">$A397 * $E$108 * (
(
SUMIFS(G$318:G$328,$C$318:$C$328,$C397,$D$318:$D$328,$D397)*
SUMIFS(G$332:G$342,$C$332:$C$342,$C397,$D$332:$D$342,$D397)*
SUMPRODUCT($D$147:$N$152*($D$146:$N$146=$E$346)*($D$145:$N$145=$D397)*($C$147:$C$152=$B397))
) -
(
SUMIFS(G$318:G$328,$C$318:$C$328,$C397,$D$318:$D$328,$D397)*
SUMIFS(G$332:G$342,$C$332:$C$342,$C397,$D$332:$D$342,$D397)*
SUMPRODUCT($D$147:$N$152*($D$146:$N$146=$E$345)*($D$145:$N$145=$D397)*($C$147:$C$152=$B397))
)
)</f>
        <v>0</v>
      </c>
      <c r="H397" s="99" cm="1">
        <f t="array" ref="H397">$A397 * $E$108 * (
(
SUMIFS(H$318:H$328,$C$318:$C$328,$C397,$D$318:$D$328,$D397)*
SUMIFS(H$332:H$342,$C$332:$C$342,$C397,$D$332:$D$342,$D397)*
SUMPRODUCT($D$147:$N$152*($D$146:$N$146=$E$346)*($D$145:$N$145=$D397)*($C$147:$C$152=$B397))
) -
(
SUMIFS(H$318:H$328,$C$318:$C$328,$C397,$D$318:$D$328,$D397)*
SUMIFS(H$332:H$342,$C$332:$C$342,$C397,$D$332:$D$342,$D397)*
SUMPRODUCT($D$147:$N$152*($D$146:$N$146=$E$345)*($D$145:$N$145=$D397)*($C$147:$C$152=$B397))
)
)</f>
        <v>0</v>
      </c>
      <c r="I397" s="99" cm="1">
        <f t="array" ref="I397">$A397 * $E$108 * (
(
SUMIFS(I$318:I$328,$C$318:$C$328,$C397,$D$318:$D$328,$D397)*
SUMIFS(I$332:I$342,$C$332:$C$342,$C397,$D$332:$D$342,$D397)*
SUMPRODUCT($D$147:$N$152*($D$146:$N$146=$E$346)*($D$145:$N$145=$D397)*($C$147:$C$152=$B397))
) -
(
SUMIFS(I$318:I$328,$C$318:$C$328,$C397,$D$318:$D$328,$D397)*
SUMIFS(I$332:I$342,$C$332:$C$342,$C397,$D$332:$D$342,$D397)*
SUMPRODUCT($D$147:$N$152*($D$146:$N$146=$E$345)*($D$145:$N$145=$D397)*($C$147:$C$152=$B397))
)
)</f>
        <v>0</v>
      </c>
      <c r="J397" s="99" cm="1">
        <f t="array" ref="J397">$A397 * $E$108 * (
(
SUMIFS(J$318:J$328,$C$318:$C$328,$C397,$D$318:$D$328,$D397)*
SUMIFS(J$332:J$342,$C$332:$C$342,$C397,$D$332:$D$342,$D397)*
SUMPRODUCT($D$147:$N$152*($D$146:$N$146=$E$346)*($D$145:$N$145=$D397)*($C$147:$C$152=$B397))
) -
(
SUMIFS(J$318:J$328,$C$318:$C$328,$C397,$D$318:$D$328,$D397)*
SUMIFS(J$332:J$342,$C$332:$C$342,$C397,$D$332:$D$342,$D397)*
SUMPRODUCT($D$147:$N$152*($D$146:$N$146=$E$345)*($D$145:$N$145=$D397)*($C$147:$C$152=$B397))
)
)</f>
        <v>0</v>
      </c>
      <c r="K397" s="99" cm="1">
        <f t="array" ref="K397">$A397 * $E$108 * (
(
SUMIFS(K$318:K$328,$C$318:$C$328,$C397,$D$318:$D$328,$D397)*
SUMIFS(K$332:K$342,$C$332:$C$342,$C397,$D$332:$D$342,$D397)*
SUMPRODUCT($D$147:$N$152*($D$146:$N$146=$E$346)*($D$145:$N$145=$D397)*($C$147:$C$152=$B397))
) -
(
SUMIFS(K$318:K$328,$C$318:$C$328,$C397,$D$318:$D$328,$D397)*
SUMIFS(K$332:K$342,$C$332:$C$342,$C397,$D$332:$D$342,$D397)*
SUMPRODUCT($D$147:$N$152*($D$146:$N$146=$E$345)*($D$145:$N$145=$D397)*($C$147:$C$152=$B397))
)
)</f>
        <v>0</v>
      </c>
      <c r="L397" s="99" cm="1">
        <f t="array" ref="L397">$A397 * $E$108 * (
(
SUMIFS(L$318:L$328,$C$318:$C$328,$C397,$D$318:$D$328,$D397)*
SUMIFS(L$332:L$342,$C$332:$C$342,$C397,$D$332:$D$342,$D397)*
SUMPRODUCT($D$147:$N$152*($D$146:$N$146=$E$346)*($D$145:$N$145=$D397)*($C$147:$C$152=$B397))
) -
(
SUMIFS(L$318:L$328,$C$318:$C$328,$C397,$D$318:$D$328,$D397)*
SUMIFS(L$332:L$342,$C$332:$C$342,$C397,$D$332:$D$342,$D397)*
SUMPRODUCT($D$147:$N$152*($D$146:$N$146=$E$345)*($D$145:$N$145=$D397)*($C$147:$C$152=$B397))
)
)</f>
        <v>0</v>
      </c>
      <c r="M397" s="99" cm="1">
        <f t="array" ref="M397">$A397 * $E$108 * (
(
SUMIFS(M$318:M$328,$C$318:$C$328,$C397,$D$318:$D$328,$D397)*
SUMIFS(M$332:M$342,$C$332:$C$342,$C397,$D$332:$D$342,$D397)*
SUMPRODUCT($D$147:$N$152*($D$146:$N$146=$E$346)*($D$145:$N$145=$D397)*($C$147:$C$152=$B397))
) -
(
SUMIFS(M$318:M$328,$C$318:$C$328,$C397,$D$318:$D$328,$D397)*
SUMIFS(M$332:M$342,$C$332:$C$342,$C397,$D$332:$D$342,$D397)*
SUMPRODUCT($D$147:$N$152*($D$146:$N$146=$E$345)*($D$145:$N$145=$D397)*($C$147:$C$152=$B397))
)
)</f>
        <v>0</v>
      </c>
      <c r="N397" s="99" cm="1">
        <f t="array" ref="N397">$A397 * $E$108 * (
(
SUMIFS(N$318:N$328,$C$318:$C$328,$C397,$D$318:$D$328,$D397)*
SUMIFS(N$332:N$342,$C$332:$C$342,$C397,$D$332:$D$342,$D397)*
SUMPRODUCT($D$147:$N$152*($D$146:$N$146=$E$346)*($D$145:$N$145=$D397)*($C$147:$C$152=$B397))
) -
(
SUMIFS(N$318:N$328,$C$318:$C$328,$C397,$D$318:$D$328,$D397)*
SUMIFS(N$332:N$342,$C$332:$C$342,$C397,$D$332:$D$342,$D397)*
SUMPRODUCT($D$147:$N$152*($D$146:$N$146=$E$345)*($D$145:$N$145=$D397)*($C$147:$C$152=$B397))
)
)</f>
        <v>0</v>
      </c>
      <c r="O397" s="99" cm="1">
        <f t="array" ref="O397">$A397 * $E$108 * (
(
SUMIFS(O$318:O$328,$C$318:$C$328,$C397,$D$318:$D$328,$D397)*
SUMIFS(O$332:O$342,$C$332:$C$342,$C397,$D$332:$D$342,$D397)*
SUMPRODUCT($D$147:$N$152*($D$146:$N$146=$E$346)*($D$145:$N$145=$D397)*($C$147:$C$152=$B397))
) -
(
SUMIFS(O$318:O$328,$C$318:$C$328,$C397,$D$318:$D$328,$D397)*
SUMIFS(O$332:O$342,$C$332:$C$342,$C397,$D$332:$D$342,$D397)*
SUMPRODUCT($D$147:$N$152*($D$146:$N$146=$E$345)*($D$145:$N$145=$D397)*($C$147:$C$152=$B397))
)
)</f>
        <v>0</v>
      </c>
      <c r="P397" s="99" cm="1">
        <f t="array" ref="P397">$A397 * $E$108 * (
(
SUMIFS(P$318:P$328,$C$318:$C$328,$C397,$D$318:$D$328,$D397)*
SUMIFS(P$332:P$342,$C$332:$C$342,$C397,$D$332:$D$342,$D397)*
SUMPRODUCT($D$147:$N$152*($D$146:$N$146=$E$346)*($D$145:$N$145=$D397)*($C$147:$C$152=$B397))
) -
(
SUMIFS(P$318:P$328,$C$318:$C$328,$C397,$D$318:$D$328,$D397)*
SUMIFS(P$332:P$342,$C$332:$C$342,$C397,$D$332:$D$342,$D397)*
SUMPRODUCT($D$147:$N$152*($D$146:$N$146=$E$345)*($D$145:$N$145=$D397)*($C$147:$C$152=$B397))
)
)</f>
        <v>0</v>
      </c>
      <c r="Q397" s="99" cm="1">
        <f t="array" ref="Q397">$A397 * $E$108 * (
(
SUMIFS(Q$318:Q$328,$C$318:$C$328,$C397,$D$318:$D$328,$D397)*
SUMIFS(Q$332:Q$342,$C$332:$C$342,$C397,$D$332:$D$342,$D397)*
SUMPRODUCT($D$147:$N$152*($D$146:$N$146=$E$346)*($D$145:$N$145=$D397)*($C$147:$C$152=$B397))
) -
(
SUMIFS(Q$318:Q$328,$C$318:$C$328,$C397,$D$318:$D$328,$D397)*
SUMIFS(Q$332:Q$342,$C$332:$C$342,$C397,$D$332:$D$342,$D397)*
SUMPRODUCT($D$147:$N$152*($D$146:$N$146=$E$345)*($D$145:$N$145=$D397)*($C$147:$C$152=$B397))
)
)</f>
        <v>0</v>
      </c>
      <c r="R397" s="99" cm="1">
        <f t="array" ref="R397">$A397 * $E$108 * (
(
SUMIFS(R$318:R$328,$C$318:$C$328,$C397,$D$318:$D$328,$D397)*
SUMIFS(R$332:R$342,$C$332:$C$342,$C397,$D$332:$D$342,$D397)*
SUMPRODUCT($D$147:$N$152*($D$146:$N$146=$E$346)*($D$145:$N$145=$D397)*($C$147:$C$152=$B397))
) -
(
SUMIFS(R$318:R$328,$C$318:$C$328,$C397,$D$318:$D$328,$D397)*
SUMIFS(R$332:R$342,$C$332:$C$342,$C397,$D$332:$D$342,$D397)*
SUMPRODUCT($D$147:$N$152*($D$146:$N$146=$E$345)*($D$145:$N$145=$D397)*($C$147:$C$152=$B397))
)
)</f>
        <v>0</v>
      </c>
      <c r="S397" s="99" cm="1">
        <f t="array" ref="S397">$A397 * $E$108 * (
(
SUMIFS(S$318:S$328,$C$318:$C$328,$C397,$D$318:$D$328,$D397)*
SUMIFS(S$332:S$342,$C$332:$C$342,$C397,$D$332:$D$342,$D397)*
SUMPRODUCT($D$147:$N$152*($D$146:$N$146=$E$346)*($D$145:$N$145=$D397)*($C$147:$C$152=$B397))
) -
(
SUMIFS(S$318:S$328,$C$318:$C$328,$C397,$D$318:$D$328,$D397)*
SUMIFS(S$332:S$342,$C$332:$C$342,$C397,$D$332:$D$342,$D397)*
SUMPRODUCT($D$147:$N$152*($D$146:$N$146=$E$345)*($D$145:$N$145=$D397)*($C$147:$C$152=$B397))
)
)</f>
        <v>0</v>
      </c>
      <c r="T397" s="99" cm="1">
        <f t="array" ref="T397">$A397 * $E$108 * (
(
SUMIFS(T$318:T$328,$C$318:$C$328,$C397,$D$318:$D$328,$D397)*
SUMIFS(T$332:T$342,$C$332:$C$342,$C397,$D$332:$D$342,$D397)*
SUMPRODUCT($D$147:$N$152*($D$146:$N$146=$E$346)*($D$145:$N$145=$D397)*($C$147:$C$152=$B397))
) -
(
SUMIFS(T$318:T$328,$C$318:$C$328,$C397,$D$318:$D$328,$D397)*
SUMIFS(T$332:T$342,$C$332:$C$342,$C397,$D$332:$D$342,$D397)*
SUMPRODUCT($D$147:$N$152*($D$146:$N$146=$E$345)*($D$145:$N$145=$D397)*($C$147:$C$152=$B397))
)
)</f>
        <v>0</v>
      </c>
      <c r="U397" s="99" cm="1">
        <f t="array" ref="U397">$A397 * $E$108 * (
(
SUMIFS(U$318:U$328,$C$318:$C$328,$C397,$D$318:$D$328,$D397)*
SUMIFS(U$332:U$342,$C$332:$C$342,$C397,$D$332:$D$342,$D397)*
SUMPRODUCT($D$147:$N$152*($D$146:$N$146=$E$346)*($D$145:$N$145=$D397)*($C$147:$C$152=$B397))
) -
(
SUMIFS(U$318:U$328,$C$318:$C$328,$C397,$D$318:$D$328,$D397)*
SUMIFS(U$332:U$342,$C$332:$C$342,$C397,$D$332:$D$342,$D397)*
SUMPRODUCT($D$147:$N$152*($D$146:$N$146=$E$345)*($D$145:$N$145=$D397)*($C$147:$C$152=$B397))
)
)</f>
        <v>0</v>
      </c>
      <c r="V397" s="99" cm="1">
        <f t="array" ref="V397">$A397 * $E$108 * (
(
SUMIFS(V$318:V$328,$C$318:$C$328,$C397,$D$318:$D$328,$D397)*
SUMIFS(V$332:V$342,$C$332:$C$342,$C397,$D$332:$D$342,$D397)*
SUMPRODUCT($D$147:$N$152*($D$146:$N$146=$E$346)*($D$145:$N$145=$D397)*($C$147:$C$152=$B397))
) -
(
SUMIFS(V$318:V$328,$C$318:$C$328,$C397,$D$318:$D$328,$D397)*
SUMIFS(V$332:V$342,$C$332:$C$342,$C397,$D$332:$D$342,$D397)*
SUMPRODUCT($D$147:$N$152*($D$146:$N$146=$E$345)*($D$145:$N$145=$D397)*($C$147:$C$152=$B397))
)
)</f>
        <v>0</v>
      </c>
      <c r="W397" s="99" cm="1">
        <f t="array" ref="W397">$A397 * $E$108 * (
(
SUMIFS(W$318:W$328,$C$318:$C$328,$C397,$D$318:$D$328,$D397)*
SUMIFS(W$332:W$342,$C$332:$C$342,$C397,$D$332:$D$342,$D397)*
SUMPRODUCT($D$147:$N$152*($D$146:$N$146=$E$346)*($D$145:$N$145=$D397)*($C$147:$C$152=$B397))
) -
(
SUMIFS(W$318:W$328,$C$318:$C$328,$C397,$D$318:$D$328,$D397)*
SUMIFS(W$332:W$342,$C$332:$C$342,$C397,$D$332:$D$342,$D397)*
SUMPRODUCT($D$147:$N$152*($D$146:$N$146=$E$345)*($D$145:$N$145=$D397)*($C$147:$C$152=$B397))
)
)</f>
        <v>0</v>
      </c>
      <c r="X397" s="99" cm="1">
        <f t="array" ref="X397">$A397 * $E$108 * (
(
SUMIFS(X$318:X$328,$C$318:$C$328,$C397,$D$318:$D$328,$D397)*
SUMIFS(X$332:X$342,$C$332:$C$342,$C397,$D$332:$D$342,$D397)*
SUMPRODUCT($D$147:$N$152*($D$146:$N$146=$E$346)*($D$145:$N$145=$D397)*($C$147:$C$152=$B397))
) -
(
SUMIFS(X$318:X$328,$C$318:$C$328,$C397,$D$318:$D$328,$D397)*
SUMIFS(X$332:X$342,$C$332:$C$342,$C397,$D$332:$D$342,$D397)*
SUMPRODUCT($D$147:$N$152*($D$146:$N$146=$E$345)*($D$145:$N$145=$D397)*($C$147:$C$152=$B397))
)
)</f>
        <v>0</v>
      </c>
      <c r="Y397" s="99" cm="1">
        <f t="array" ref="Y397">$A397 * $E$108 * (
(
SUMIFS(Y$318:Y$328,$C$318:$C$328,$C397,$D$318:$D$328,$D397)*
SUMIFS(Y$332:Y$342,$C$332:$C$342,$C397,$D$332:$D$342,$D397)*
SUMPRODUCT($D$147:$N$152*($D$146:$N$146=$E$346)*($D$145:$N$145=$D397)*($C$147:$C$152=$B397))
) -
(
SUMIFS(Y$318:Y$328,$C$318:$C$328,$C397,$D$318:$D$328,$D397)*
SUMIFS(Y$332:Y$342,$C$332:$C$342,$C397,$D$332:$D$342,$D397)*
SUMPRODUCT($D$147:$N$152*($D$146:$N$146=$E$345)*($D$145:$N$145=$D397)*($C$147:$C$152=$B397))
)
)</f>
        <v>0</v>
      </c>
      <c r="Z397" s="99" cm="1">
        <f t="array" ref="Z397">$A397 * $E$108 * (
(
SUMIFS(Z$318:Z$328,$C$318:$C$328,$C397,$D$318:$D$328,$D397)*
SUMIFS(Z$332:Z$342,$C$332:$C$342,$C397,$D$332:$D$342,$D397)*
SUMPRODUCT($D$147:$N$152*($D$146:$N$146=$E$346)*($D$145:$N$145=$D397)*($C$147:$C$152=$B397))
) -
(
SUMIFS(Z$318:Z$328,$C$318:$C$328,$C397,$D$318:$D$328,$D397)*
SUMIFS(Z$332:Z$342,$C$332:$C$342,$C397,$D$332:$D$342,$D397)*
SUMPRODUCT($D$147:$N$152*($D$146:$N$146=$E$345)*($D$145:$N$145=$D397)*($C$147:$C$152=$B397))
)
)</f>
        <v>0</v>
      </c>
      <c r="AA397" s="99" cm="1">
        <f t="array" ref="AA397">$A397 * $E$108 * (
(
SUMIFS(AA$318:AA$328,$C$318:$C$328,$C397,$D$318:$D$328,$D397)*
SUMIFS(AA$332:AA$342,$C$332:$C$342,$C397,$D$332:$D$342,$D397)*
SUMPRODUCT($D$147:$N$152*($D$146:$N$146=$E$346)*($D$145:$N$145=$D397)*($C$147:$C$152=$B397))
) -
(
SUMIFS(AA$318:AA$328,$C$318:$C$328,$C397,$D$318:$D$328,$D397)*
SUMIFS(AA$332:AA$342,$C$332:$C$342,$C397,$D$332:$D$342,$D397)*
SUMPRODUCT($D$147:$N$152*($D$146:$N$146=$E$345)*($D$145:$N$145=$D397)*($C$147:$C$152=$B397))
)
)</f>
        <v>0</v>
      </c>
      <c r="AB397" s="99" cm="1">
        <f t="array" ref="AB397">$A397 * $E$108 * (
(
SUMIFS(AB$318:AB$328,$C$318:$C$328,$C397,$D$318:$D$328,$D397)*
SUMIFS(AB$332:AB$342,$C$332:$C$342,$C397,$D$332:$D$342,$D397)*
SUMPRODUCT($D$147:$N$152*($D$146:$N$146=$E$346)*($D$145:$N$145=$D397)*($C$147:$C$152=$B397))
) -
(
SUMIFS(AB$318:AB$328,$C$318:$C$328,$C397,$D$318:$D$328,$D397)*
SUMIFS(AB$332:AB$342,$C$332:$C$342,$C397,$D$332:$D$342,$D397)*
SUMPRODUCT($D$147:$N$152*($D$146:$N$146=$E$345)*($D$145:$N$145=$D397)*($C$147:$C$152=$B397))
)
)</f>
        <v>0</v>
      </c>
      <c r="AC397" s="99" cm="1">
        <f t="array" ref="AC397">$A397 * $E$108 * (
(
SUMIFS(AC$318:AC$328,$C$318:$C$328,$C397,$D$318:$D$328,$D397)*
SUMIFS(AC$332:AC$342,$C$332:$C$342,$C397,$D$332:$D$342,$D397)*
SUMPRODUCT($D$147:$N$152*($D$146:$N$146=$E$346)*($D$145:$N$145=$D397)*($C$147:$C$152=$B397))
) -
(
SUMIFS(AC$318:AC$328,$C$318:$C$328,$C397,$D$318:$D$328,$D397)*
SUMIFS(AC$332:AC$342,$C$332:$C$342,$C397,$D$332:$D$342,$D397)*
SUMPRODUCT($D$147:$N$152*($D$146:$N$146=$E$345)*($D$145:$N$145=$D397)*($C$147:$C$152=$B397))
)
)</f>
        <v>0</v>
      </c>
      <c r="AD397" s="99" cm="1">
        <f t="array" ref="AD397">$A397 * $E$108 * (
(
SUMIFS(AD$318:AD$328,$C$318:$C$328,$C397,$D$318:$D$328,$D397)*
SUMIFS(AD$332:AD$342,$C$332:$C$342,$C397,$D$332:$D$342,$D397)*
SUMPRODUCT($D$147:$N$152*($D$146:$N$146=$E$346)*($D$145:$N$145=$D397)*($C$147:$C$152=$B397))
) -
(
SUMIFS(AD$318:AD$328,$C$318:$C$328,$C397,$D$318:$D$328,$D397)*
SUMIFS(AD$332:AD$342,$C$332:$C$342,$C397,$D$332:$D$342,$D397)*
SUMPRODUCT($D$147:$N$152*($D$146:$N$146=$E$345)*($D$145:$N$145=$D397)*($C$147:$C$152=$B397))
)
)</f>
        <v>0</v>
      </c>
    </row>
    <row r="398" spans="1:30" x14ac:dyDescent="0.2">
      <c r="A398" s="15">
        <f>1</f>
        <v>1</v>
      </c>
      <c r="B398" s="6" t="s">
        <v>48</v>
      </c>
      <c r="C398" s="6" t="s">
        <v>36</v>
      </c>
      <c r="D398" s="6" t="s">
        <v>125</v>
      </c>
      <c r="E398" s="99" cm="1">
        <f t="array" ref="E398">$A398 * $E$108 * (
(
SUMIFS(E$318:E$328,$C$318:$C$328,$C398,$D$318:$D$328,$D398)*
SUMIFS(E$332:E$342,$C$332:$C$342,$C398,$D$332:$D$342,$D398)*
SUMPRODUCT($D$147:$N$152*($D$146:$N$146=$E$346)*($D$145:$N$145=$D398)*($C$147:$C$152=$B398))
) -
(
SUMIFS(E$318:E$328,$C$318:$C$328,$C398,$D$318:$D$328,$D398)*
SUMIFS(E$332:E$342,$C$332:$C$342,$C398,$D$332:$D$342,$D398)*
SUMPRODUCT($D$147:$N$152*($D$146:$N$146=$E$345)*($D$145:$N$145=$D398)*($C$147:$C$152=$B398))
)
)</f>
        <v>0</v>
      </c>
      <c r="F398" s="99" cm="1">
        <f t="array" ref="F398">$A398 * $E$108 * (
(
SUMIFS(F$318:F$328,$C$318:$C$328,$C398,$D$318:$D$328,$D398)*
SUMIFS(F$332:F$342,$C$332:$C$342,$C398,$D$332:$D$342,$D398)*
SUMPRODUCT($D$147:$N$152*($D$146:$N$146=$E$346)*($D$145:$N$145=$D398)*($C$147:$C$152=$B398))
) -
(
SUMIFS(F$318:F$328,$C$318:$C$328,$C398,$D$318:$D$328,$D398)*
SUMIFS(F$332:F$342,$C$332:$C$342,$C398,$D$332:$D$342,$D398)*
SUMPRODUCT($D$147:$N$152*($D$146:$N$146=$E$345)*($D$145:$N$145=$D398)*($C$147:$C$152=$B398))
)
)</f>
        <v>0</v>
      </c>
      <c r="G398" s="99" cm="1">
        <f t="array" ref="G398">$A398 * $E$108 * (
(
SUMIFS(G$318:G$328,$C$318:$C$328,$C398,$D$318:$D$328,$D398)*
SUMIFS(G$332:G$342,$C$332:$C$342,$C398,$D$332:$D$342,$D398)*
SUMPRODUCT($D$147:$N$152*($D$146:$N$146=$E$346)*($D$145:$N$145=$D398)*($C$147:$C$152=$B398))
) -
(
SUMIFS(G$318:G$328,$C$318:$C$328,$C398,$D$318:$D$328,$D398)*
SUMIFS(G$332:G$342,$C$332:$C$342,$C398,$D$332:$D$342,$D398)*
SUMPRODUCT($D$147:$N$152*($D$146:$N$146=$E$345)*($D$145:$N$145=$D398)*($C$147:$C$152=$B398))
)
)</f>
        <v>0</v>
      </c>
      <c r="H398" s="99" cm="1">
        <f t="array" ref="H398">$A398 * $E$108 * (
(
SUMIFS(H$318:H$328,$C$318:$C$328,$C398,$D$318:$D$328,$D398)*
SUMIFS(H$332:H$342,$C$332:$C$342,$C398,$D$332:$D$342,$D398)*
SUMPRODUCT($D$147:$N$152*($D$146:$N$146=$E$346)*($D$145:$N$145=$D398)*($C$147:$C$152=$B398))
) -
(
SUMIFS(H$318:H$328,$C$318:$C$328,$C398,$D$318:$D$328,$D398)*
SUMIFS(H$332:H$342,$C$332:$C$342,$C398,$D$332:$D$342,$D398)*
SUMPRODUCT($D$147:$N$152*($D$146:$N$146=$E$345)*($D$145:$N$145=$D398)*($C$147:$C$152=$B398))
)
)</f>
        <v>0</v>
      </c>
      <c r="I398" s="99" cm="1">
        <f t="array" ref="I398">$A398 * $E$108 * (
(
SUMIFS(I$318:I$328,$C$318:$C$328,$C398,$D$318:$D$328,$D398)*
SUMIFS(I$332:I$342,$C$332:$C$342,$C398,$D$332:$D$342,$D398)*
SUMPRODUCT($D$147:$N$152*($D$146:$N$146=$E$346)*($D$145:$N$145=$D398)*($C$147:$C$152=$B398))
) -
(
SUMIFS(I$318:I$328,$C$318:$C$328,$C398,$D$318:$D$328,$D398)*
SUMIFS(I$332:I$342,$C$332:$C$342,$C398,$D$332:$D$342,$D398)*
SUMPRODUCT($D$147:$N$152*($D$146:$N$146=$E$345)*($D$145:$N$145=$D398)*($C$147:$C$152=$B398))
)
)</f>
        <v>0</v>
      </c>
      <c r="J398" s="99" cm="1">
        <f t="array" ref="J398">$A398 * $E$108 * (
(
SUMIFS(J$318:J$328,$C$318:$C$328,$C398,$D$318:$D$328,$D398)*
SUMIFS(J$332:J$342,$C$332:$C$342,$C398,$D$332:$D$342,$D398)*
SUMPRODUCT($D$147:$N$152*($D$146:$N$146=$E$346)*($D$145:$N$145=$D398)*($C$147:$C$152=$B398))
) -
(
SUMIFS(J$318:J$328,$C$318:$C$328,$C398,$D$318:$D$328,$D398)*
SUMIFS(J$332:J$342,$C$332:$C$342,$C398,$D$332:$D$342,$D398)*
SUMPRODUCT($D$147:$N$152*($D$146:$N$146=$E$345)*($D$145:$N$145=$D398)*($C$147:$C$152=$B398))
)
)</f>
        <v>0</v>
      </c>
      <c r="K398" s="99" cm="1">
        <f t="array" ref="K398">$A398 * $E$108 * (
(
SUMIFS(K$318:K$328,$C$318:$C$328,$C398,$D$318:$D$328,$D398)*
SUMIFS(K$332:K$342,$C$332:$C$342,$C398,$D$332:$D$342,$D398)*
SUMPRODUCT($D$147:$N$152*($D$146:$N$146=$E$346)*($D$145:$N$145=$D398)*($C$147:$C$152=$B398))
) -
(
SUMIFS(K$318:K$328,$C$318:$C$328,$C398,$D$318:$D$328,$D398)*
SUMIFS(K$332:K$342,$C$332:$C$342,$C398,$D$332:$D$342,$D398)*
SUMPRODUCT($D$147:$N$152*($D$146:$N$146=$E$345)*($D$145:$N$145=$D398)*($C$147:$C$152=$B398))
)
)</f>
        <v>0</v>
      </c>
      <c r="L398" s="99" cm="1">
        <f t="array" ref="L398">$A398 * $E$108 * (
(
SUMIFS(L$318:L$328,$C$318:$C$328,$C398,$D$318:$D$328,$D398)*
SUMIFS(L$332:L$342,$C$332:$C$342,$C398,$D$332:$D$342,$D398)*
SUMPRODUCT($D$147:$N$152*($D$146:$N$146=$E$346)*($D$145:$N$145=$D398)*($C$147:$C$152=$B398))
) -
(
SUMIFS(L$318:L$328,$C$318:$C$328,$C398,$D$318:$D$328,$D398)*
SUMIFS(L$332:L$342,$C$332:$C$342,$C398,$D$332:$D$342,$D398)*
SUMPRODUCT($D$147:$N$152*($D$146:$N$146=$E$345)*($D$145:$N$145=$D398)*($C$147:$C$152=$B398))
)
)</f>
        <v>0</v>
      </c>
      <c r="M398" s="99" cm="1">
        <f t="array" ref="M398">$A398 * $E$108 * (
(
SUMIFS(M$318:M$328,$C$318:$C$328,$C398,$D$318:$D$328,$D398)*
SUMIFS(M$332:M$342,$C$332:$C$342,$C398,$D$332:$D$342,$D398)*
SUMPRODUCT($D$147:$N$152*($D$146:$N$146=$E$346)*($D$145:$N$145=$D398)*($C$147:$C$152=$B398))
) -
(
SUMIFS(M$318:M$328,$C$318:$C$328,$C398,$D$318:$D$328,$D398)*
SUMIFS(M$332:M$342,$C$332:$C$342,$C398,$D$332:$D$342,$D398)*
SUMPRODUCT($D$147:$N$152*($D$146:$N$146=$E$345)*($D$145:$N$145=$D398)*($C$147:$C$152=$B398))
)
)</f>
        <v>0</v>
      </c>
      <c r="N398" s="99" cm="1">
        <f t="array" ref="N398">$A398 * $E$108 * (
(
SUMIFS(N$318:N$328,$C$318:$C$328,$C398,$D$318:$D$328,$D398)*
SUMIFS(N$332:N$342,$C$332:$C$342,$C398,$D$332:$D$342,$D398)*
SUMPRODUCT($D$147:$N$152*($D$146:$N$146=$E$346)*($D$145:$N$145=$D398)*($C$147:$C$152=$B398))
) -
(
SUMIFS(N$318:N$328,$C$318:$C$328,$C398,$D$318:$D$328,$D398)*
SUMIFS(N$332:N$342,$C$332:$C$342,$C398,$D$332:$D$342,$D398)*
SUMPRODUCT($D$147:$N$152*($D$146:$N$146=$E$345)*($D$145:$N$145=$D398)*($C$147:$C$152=$B398))
)
)</f>
        <v>0</v>
      </c>
      <c r="O398" s="99" cm="1">
        <f t="array" ref="O398">$A398 * $E$108 * (
(
SUMIFS(O$318:O$328,$C$318:$C$328,$C398,$D$318:$D$328,$D398)*
SUMIFS(O$332:O$342,$C$332:$C$342,$C398,$D$332:$D$342,$D398)*
SUMPRODUCT($D$147:$N$152*($D$146:$N$146=$E$346)*($D$145:$N$145=$D398)*($C$147:$C$152=$B398))
) -
(
SUMIFS(O$318:O$328,$C$318:$C$328,$C398,$D$318:$D$328,$D398)*
SUMIFS(O$332:O$342,$C$332:$C$342,$C398,$D$332:$D$342,$D398)*
SUMPRODUCT($D$147:$N$152*($D$146:$N$146=$E$345)*($D$145:$N$145=$D398)*($C$147:$C$152=$B398))
)
)</f>
        <v>0</v>
      </c>
      <c r="P398" s="99" cm="1">
        <f t="array" ref="P398">$A398 * $E$108 * (
(
SUMIFS(P$318:P$328,$C$318:$C$328,$C398,$D$318:$D$328,$D398)*
SUMIFS(P$332:P$342,$C$332:$C$342,$C398,$D$332:$D$342,$D398)*
SUMPRODUCT($D$147:$N$152*($D$146:$N$146=$E$346)*($D$145:$N$145=$D398)*($C$147:$C$152=$B398))
) -
(
SUMIFS(P$318:P$328,$C$318:$C$328,$C398,$D$318:$D$328,$D398)*
SUMIFS(P$332:P$342,$C$332:$C$342,$C398,$D$332:$D$342,$D398)*
SUMPRODUCT($D$147:$N$152*($D$146:$N$146=$E$345)*($D$145:$N$145=$D398)*($C$147:$C$152=$B398))
)
)</f>
        <v>0</v>
      </c>
      <c r="Q398" s="99" cm="1">
        <f t="array" ref="Q398">$A398 * $E$108 * (
(
SUMIFS(Q$318:Q$328,$C$318:$C$328,$C398,$D$318:$D$328,$D398)*
SUMIFS(Q$332:Q$342,$C$332:$C$342,$C398,$D$332:$D$342,$D398)*
SUMPRODUCT($D$147:$N$152*($D$146:$N$146=$E$346)*($D$145:$N$145=$D398)*($C$147:$C$152=$B398))
) -
(
SUMIFS(Q$318:Q$328,$C$318:$C$328,$C398,$D$318:$D$328,$D398)*
SUMIFS(Q$332:Q$342,$C$332:$C$342,$C398,$D$332:$D$342,$D398)*
SUMPRODUCT($D$147:$N$152*($D$146:$N$146=$E$345)*($D$145:$N$145=$D398)*($C$147:$C$152=$B398))
)
)</f>
        <v>0</v>
      </c>
      <c r="R398" s="99" cm="1">
        <f t="array" ref="R398">$A398 * $E$108 * (
(
SUMIFS(R$318:R$328,$C$318:$C$328,$C398,$D$318:$D$328,$D398)*
SUMIFS(R$332:R$342,$C$332:$C$342,$C398,$D$332:$D$342,$D398)*
SUMPRODUCT($D$147:$N$152*($D$146:$N$146=$E$346)*($D$145:$N$145=$D398)*($C$147:$C$152=$B398))
) -
(
SUMIFS(R$318:R$328,$C$318:$C$328,$C398,$D$318:$D$328,$D398)*
SUMIFS(R$332:R$342,$C$332:$C$342,$C398,$D$332:$D$342,$D398)*
SUMPRODUCT($D$147:$N$152*($D$146:$N$146=$E$345)*($D$145:$N$145=$D398)*($C$147:$C$152=$B398))
)
)</f>
        <v>0</v>
      </c>
      <c r="S398" s="99" cm="1">
        <f t="array" ref="S398">$A398 * $E$108 * (
(
SUMIFS(S$318:S$328,$C$318:$C$328,$C398,$D$318:$D$328,$D398)*
SUMIFS(S$332:S$342,$C$332:$C$342,$C398,$D$332:$D$342,$D398)*
SUMPRODUCT($D$147:$N$152*($D$146:$N$146=$E$346)*($D$145:$N$145=$D398)*($C$147:$C$152=$B398))
) -
(
SUMIFS(S$318:S$328,$C$318:$C$328,$C398,$D$318:$D$328,$D398)*
SUMIFS(S$332:S$342,$C$332:$C$342,$C398,$D$332:$D$342,$D398)*
SUMPRODUCT($D$147:$N$152*($D$146:$N$146=$E$345)*($D$145:$N$145=$D398)*($C$147:$C$152=$B398))
)
)</f>
        <v>0</v>
      </c>
      <c r="T398" s="99" cm="1">
        <f t="array" ref="T398">$A398 * $E$108 * (
(
SUMIFS(T$318:T$328,$C$318:$C$328,$C398,$D$318:$D$328,$D398)*
SUMIFS(T$332:T$342,$C$332:$C$342,$C398,$D$332:$D$342,$D398)*
SUMPRODUCT($D$147:$N$152*($D$146:$N$146=$E$346)*($D$145:$N$145=$D398)*($C$147:$C$152=$B398))
) -
(
SUMIFS(T$318:T$328,$C$318:$C$328,$C398,$D$318:$D$328,$D398)*
SUMIFS(T$332:T$342,$C$332:$C$342,$C398,$D$332:$D$342,$D398)*
SUMPRODUCT($D$147:$N$152*($D$146:$N$146=$E$345)*($D$145:$N$145=$D398)*($C$147:$C$152=$B398))
)
)</f>
        <v>0</v>
      </c>
      <c r="U398" s="99" cm="1">
        <f t="array" ref="U398">$A398 * $E$108 * (
(
SUMIFS(U$318:U$328,$C$318:$C$328,$C398,$D$318:$D$328,$D398)*
SUMIFS(U$332:U$342,$C$332:$C$342,$C398,$D$332:$D$342,$D398)*
SUMPRODUCT($D$147:$N$152*($D$146:$N$146=$E$346)*($D$145:$N$145=$D398)*($C$147:$C$152=$B398))
) -
(
SUMIFS(U$318:U$328,$C$318:$C$328,$C398,$D$318:$D$328,$D398)*
SUMIFS(U$332:U$342,$C$332:$C$342,$C398,$D$332:$D$342,$D398)*
SUMPRODUCT($D$147:$N$152*($D$146:$N$146=$E$345)*($D$145:$N$145=$D398)*($C$147:$C$152=$B398))
)
)</f>
        <v>0</v>
      </c>
      <c r="V398" s="99" cm="1">
        <f t="array" ref="V398">$A398 * $E$108 * (
(
SUMIFS(V$318:V$328,$C$318:$C$328,$C398,$D$318:$D$328,$D398)*
SUMIFS(V$332:V$342,$C$332:$C$342,$C398,$D$332:$D$342,$D398)*
SUMPRODUCT($D$147:$N$152*($D$146:$N$146=$E$346)*($D$145:$N$145=$D398)*($C$147:$C$152=$B398))
) -
(
SUMIFS(V$318:V$328,$C$318:$C$328,$C398,$D$318:$D$328,$D398)*
SUMIFS(V$332:V$342,$C$332:$C$342,$C398,$D$332:$D$342,$D398)*
SUMPRODUCT($D$147:$N$152*($D$146:$N$146=$E$345)*($D$145:$N$145=$D398)*($C$147:$C$152=$B398))
)
)</f>
        <v>0</v>
      </c>
      <c r="W398" s="99" cm="1">
        <f t="array" ref="W398">$A398 * $E$108 * (
(
SUMIFS(W$318:W$328,$C$318:$C$328,$C398,$D$318:$D$328,$D398)*
SUMIFS(W$332:W$342,$C$332:$C$342,$C398,$D$332:$D$342,$D398)*
SUMPRODUCT($D$147:$N$152*($D$146:$N$146=$E$346)*($D$145:$N$145=$D398)*($C$147:$C$152=$B398))
) -
(
SUMIFS(W$318:W$328,$C$318:$C$328,$C398,$D$318:$D$328,$D398)*
SUMIFS(W$332:W$342,$C$332:$C$342,$C398,$D$332:$D$342,$D398)*
SUMPRODUCT($D$147:$N$152*($D$146:$N$146=$E$345)*($D$145:$N$145=$D398)*($C$147:$C$152=$B398))
)
)</f>
        <v>0</v>
      </c>
      <c r="X398" s="99" cm="1">
        <f t="array" ref="X398">$A398 * $E$108 * (
(
SUMIFS(X$318:X$328,$C$318:$C$328,$C398,$D$318:$D$328,$D398)*
SUMIFS(X$332:X$342,$C$332:$C$342,$C398,$D$332:$D$342,$D398)*
SUMPRODUCT($D$147:$N$152*($D$146:$N$146=$E$346)*($D$145:$N$145=$D398)*($C$147:$C$152=$B398))
) -
(
SUMIFS(X$318:X$328,$C$318:$C$328,$C398,$D$318:$D$328,$D398)*
SUMIFS(X$332:X$342,$C$332:$C$342,$C398,$D$332:$D$342,$D398)*
SUMPRODUCT($D$147:$N$152*($D$146:$N$146=$E$345)*($D$145:$N$145=$D398)*($C$147:$C$152=$B398))
)
)</f>
        <v>0</v>
      </c>
      <c r="Y398" s="99" cm="1">
        <f t="array" ref="Y398">$A398 * $E$108 * (
(
SUMIFS(Y$318:Y$328,$C$318:$C$328,$C398,$D$318:$D$328,$D398)*
SUMIFS(Y$332:Y$342,$C$332:$C$342,$C398,$D$332:$D$342,$D398)*
SUMPRODUCT($D$147:$N$152*($D$146:$N$146=$E$346)*($D$145:$N$145=$D398)*($C$147:$C$152=$B398))
) -
(
SUMIFS(Y$318:Y$328,$C$318:$C$328,$C398,$D$318:$D$328,$D398)*
SUMIFS(Y$332:Y$342,$C$332:$C$342,$C398,$D$332:$D$342,$D398)*
SUMPRODUCT($D$147:$N$152*($D$146:$N$146=$E$345)*($D$145:$N$145=$D398)*($C$147:$C$152=$B398))
)
)</f>
        <v>0</v>
      </c>
      <c r="Z398" s="99" cm="1">
        <f t="array" ref="Z398">$A398 * $E$108 * (
(
SUMIFS(Z$318:Z$328,$C$318:$C$328,$C398,$D$318:$D$328,$D398)*
SUMIFS(Z$332:Z$342,$C$332:$C$342,$C398,$D$332:$D$342,$D398)*
SUMPRODUCT($D$147:$N$152*($D$146:$N$146=$E$346)*($D$145:$N$145=$D398)*($C$147:$C$152=$B398))
) -
(
SUMIFS(Z$318:Z$328,$C$318:$C$328,$C398,$D$318:$D$328,$D398)*
SUMIFS(Z$332:Z$342,$C$332:$C$342,$C398,$D$332:$D$342,$D398)*
SUMPRODUCT($D$147:$N$152*($D$146:$N$146=$E$345)*($D$145:$N$145=$D398)*($C$147:$C$152=$B398))
)
)</f>
        <v>0</v>
      </c>
      <c r="AA398" s="99" cm="1">
        <f t="array" ref="AA398">$A398 * $E$108 * (
(
SUMIFS(AA$318:AA$328,$C$318:$C$328,$C398,$D$318:$D$328,$D398)*
SUMIFS(AA$332:AA$342,$C$332:$C$342,$C398,$D$332:$D$342,$D398)*
SUMPRODUCT($D$147:$N$152*($D$146:$N$146=$E$346)*($D$145:$N$145=$D398)*($C$147:$C$152=$B398))
) -
(
SUMIFS(AA$318:AA$328,$C$318:$C$328,$C398,$D$318:$D$328,$D398)*
SUMIFS(AA$332:AA$342,$C$332:$C$342,$C398,$D$332:$D$342,$D398)*
SUMPRODUCT($D$147:$N$152*($D$146:$N$146=$E$345)*($D$145:$N$145=$D398)*($C$147:$C$152=$B398))
)
)</f>
        <v>0</v>
      </c>
      <c r="AB398" s="99" cm="1">
        <f t="array" ref="AB398">$A398 * $E$108 * (
(
SUMIFS(AB$318:AB$328,$C$318:$C$328,$C398,$D$318:$D$328,$D398)*
SUMIFS(AB$332:AB$342,$C$332:$C$342,$C398,$D$332:$D$342,$D398)*
SUMPRODUCT($D$147:$N$152*($D$146:$N$146=$E$346)*($D$145:$N$145=$D398)*($C$147:$C$152=$B398))
) -
(
SUMIFS(AB$318:AB$328,$C$318:$C$328,$C398,$D$318:$D$328,$D398)*
SUMIFS(AB$332:AB$342,$C$332:$C$342,$C398,$D$332:$D$342,$D398)*
SUMPRODUCT($D$147:$N$152*($D$146:$N$146=$E$345)*($D$145:$N$145=$D398)*($C$147:$C$152=$B398))
)
)</f>
        <v>0</v>
      </c>
      <c r="AC398" s="99" cm="1">
        <f t="array" ref="AC398">$A398 * $E$108 * (
(
SUMIFS(AC$318:AC$328,$C$318:$C$328,$C398,$D$318:$D$328,$D398)*
SUMIFS(AC$332:AC$342,$C$332:$C$342,$C398,$D$332:$D$342,$D398)*
SUMPRODUCT($D$147:$N$152*($D$146:$N$146=$E$346)*($D$145:$N$145=$D398)*($C$147:$C$152=$B398))
) -
(
SUMIFS(AC$318:AC$328,$C$318:$C$328,$C398,$D$318:$D$328,$D398)*
SUMIFS(AC$332:AC$342,$C$332:$C$342,$C398,$D$332:$D$342,$D398)*
SUMPRODUCT($D$147:$N$152*($D$146:$N$146=$E$345)*($D$145:$N$145=$D398)*($C$147:$C$152=$B398))
)
)</f>
        <v>0</v>
      </c>
      <c r="AD398" s="99" cm="1">
        <f t="array" ref="AD398">$A398 * $E$108 * (
(
SUMIFS(AD$318:AD$328,$C$318:$C$328,$C398,$D$318:$D$328,$D398)*
SUMIFS(AD$332:AD$342,$C$332:$C$342,$C398,$D$332:$D$342,$D398)*
SUMPRODUCT($D$147:$N$152*($D$146:$N$146=$E$346)*($D$145:$N$145=$D398)*($C$147:$C$152=$B398))
) -
(
SUMIFS(AD$318:AD$328,$C$318:$C$328,$C398,$D$318:$D$328,$D398)*
SUMIFS(AD$332:AD$342,$C$332:$C$342,$C398,$D$332:$D$342,$D398)*
SUMPRODUCT($D$147:$N$152*($D$146:$N$146=$E$345)*($D$145:$N$145=$D398)*($C$147:$C$152=$B398))
)
)</f>
        <v>0</v>
      </c>
    </row>
    <row r="399" spans="1:30" x14ac:dyDescent="0.2">
      <c r="A399" s="15">
        <f>1</f>
        <v>1</v>
      </c>
      <c r="B399" s="6" t="s">
        <v>49</v>
      </c>
      <c r="C399" s="6" t="s">
        <v>36</v>
      </c>
      <c r="D399" s="6" t="s">
        <v>125</v>
      </c>
      <c r="E399" s="99" cm="1">
        <f t="array" ref="E399">$A399 * $E$108 * (
(
SUMIFS(E$318:E$328,$C$318:$C$328,$C399,$D$318:$D$328,$D399)*
SUMIFS(E$332:E$342,$C$332:$C$342,$C399,$D$332:$D$342,$D399)*
SUMPRODUCT($D$147:$N$152*($D$146:$N$146=$E$346)*($D$145:$N$145=$D399)*($C$147:$C$152=$B399))
) -
(
SUMIFS(E$318:E$328,$C$318:$C$328,$C399,$D$318:$D$328,$D399)*
SUMIFS(E$332:E$342,$C$332:$C$342,$C399,$D$332:$D$342,$D399)*
SUMPRODUCT($D$147:$N$152*($D$146:$N$146=$E$345)*($D$145:$N$145=$D399)*($C$147:$C$152=$B399))
)
)</f>
        <v>0</v>
      </c>
      <c r="F399" s="99" cm="1">
        <f t="array" ref="F399">$A399 * $E$108 * (
(
SUMIFS(F$318:F$328,$C$318:$C$328,$C399,$D$318:$D$328,$D399)*
SUMIFS(F$332:F$342,$C$332:$C$342,$C399,$D$332:$D$342,$D399)*
SUMPRODUCT($D$147:$N$152*($D$146:$N$146=$E$346)*($D$145:$N$145=$D399)*($C$147:$C$152=$B399))
) -
(
SUMIFS(F$318:F$328,$C$318:$C$328,$C399,$D$318:$D$328,$D399)*
SUMIFS(F$332:F$342,$C$332:$C$342,$C399,$D$332:$D$342,$D399)*
SUMPRODUCT($D$147:$N$152*($D$146:$N$146=$E$345)*($D$145:$N$145=$D399)*($C$147:$C$152=$B399))
)
)</f>
        <v>0</v>
      </c>
      <c r="G399" s="99" cm="1">
        <f t="array" ref="G399">$A399 * $E$108 * (
(
SUMIFS(G$318:G$328,$C$318:$C$328,$C399,$D$318:$D$328,$D399)*
SUMIFS(G$332:G$342,$C$332:$C$342,$C399,$D$332:$D$342,$D399)*
SUMPRODUCT($D$147:$N$152*($D$146:$N$146=$E$346)*($D$145:$N$145=$D399)*($C$147:$C$152=$B399))
) -
(
SUMIFS(G$318:G$328,$C$318:$C$328,$C399,$D$318:$D$328,$D399)*
SUMIFS(G$332:G$342,$C$332:$C$342,$C399,$D$332:$D$342,$D399)*
SUMPRODUCT($D$147:$N$152*($D$146:$N$146=$E$345)*($D$145:$N$145=$D399)*($C$147:$C$152=$B399))
)
)</f>
        <v>0</v>
      </c>
      <c r="H399" s="99" cm="1">
        <f t="array" ref="H399">$A399 * $E$108 * (
(
SUMIFS(H$318:H$328,$C$318:$C$328,$C399,$D$318:$D$328,$D399)*
SUMIFS(H$332:H$342,$C$332:$C$342,$C399,$D$332:$D$342,$D399)*
SUMPRODUCT($D$147:$N$152*($D$146:$N$146=$E$346)*($D$145:$N$145=$D399)*($C$147:$C$152=$B399))
) -
(
SUMIFS(H$318:H$328,$C$318:$C$328,$C399,$D$318:$D$328,$D399)*
SUMIFS(H$332:H$342,$C$332:$C$342,$C399,$D$332:$D$342,$D399)*
SUMPRODUCT($D$147:$N$152*($D$146:$N$146=$E$345)*($D$145:$N$145=$D399)*($C$147:$C$152=$B399))
)
)</f>
        <v>0</v>
      </c>
      <c r="I399" s="99" cm="1">
        <f t="array" ref="I399">$A399 * $E$108 * (
(
SUMIFS(I$318:I$328,$C$318:$C$328,$C399,$D$318:$D$328,$D399)*
SUMIFS(I$332:I$342,$C$332:$C$342,$C399,$D$332:$D$342,$D399)*
SUMPRODUCT($D$147:$N$152*($D$146:$N$146=$E$346)*($D$145:$N$145=$D399)*($C$147:$C$152=$B399))
) -
(
SUMIFS(I$318:I$328,$C$318:$C$328,$C399,$D$318:$D$328,$D399)*
SUMIFS(I$332:I$342,$C$332:$C$342,$C399,$D$332:$D$342,$D399)*
SUMPRODUCT($D$147:$N$152*($D$146:$N$146=$E$345)*($D$145:$N$145=$D399)*($C$147:$C$152=$B399))
)
)</f>
        <v>0</v>
      </c>
      <c r="J399" s="99" cm="1">
        <f t="array" ref="J399">$A399 * $E$108 * (
(
SUMIFS(J$318:J$328,$C$318:$C$328,$C399,$D$318:$D$328,$D399)*
SUMIFS(J$332:J$342,$C$332:$C$342,$C399,$D$332:$D$342,$D399)*
SUMPRODUCT($D$147:$N$152*($D$146:$N$146=$E$346)*($D$145:$N$145=$D399)*($C$147:$C$152=$B399))
) -
(
SUMIFS(J$318:J$328,$C$318:$C$328,$C399,$D$318:$D$328,$D399)*
SUMIFS(J$332:J$342,$C$332:$C$342,$C399,$D$332:$D$342,$D399)*
SUMPRODUCT($D$147:$N$152*($D$146:$N$146=$E$345)*($D$145:$N$145=$D399)*($C$147:$C$152=$B399))
)
)</f>
        <v>0</v>
      </c>
      <c r="K399" s="99" cm="1">
        <f t="array" ref="K399">$A399 * $E$108 * (
(
SUMIFS(K$318:K$328,$C$318:$C$328,$C399,$D$318:$D$328,$D399)*
SUMIFS(K$332:K$342,$C$332:$C$342,$C399,$D$332:$D$342,$D399)*
SUMPRODUCT($D$147:$N$152*($D$146:$N$146=$E$346)*($D$145:$N$145=$D399)*($C$147:$C$152=$B399))
) -
(
SUMIFS(K$318:K$328,$C$318:$C$328,$C399,$D$318:$D$328,$D399)*
SUMIFS(K$332:K$342,$C$332:$C$342,$C399,$D$332:$D$342,$D399)*
SUMPRODUCT($D$147:$N$152*($D$146:$N$146=$E$345)*($D$145:$N$145=$D399)*($C$147:$C$152=$B399))
)
)</f>
        <v>0</v>
      </c>
      <c r="L399" s="99" cm="1">
        <f t="array" ref="L399">$A399 * $E$108 * (
(
SUMIFS(L$318:L$328,$C$318:$C$328,$C399,$D$318:$D$328,$D399)*
SUMIFS(L$332:L$342,$C$332:$C$342,$C399,$D$332:$D$342,$D399)*
SUMPRODUCT($D$147:$N$152*($D$146:$N$146=$E$346)*($D$145:$N$145=$D399)*($C$147:$C$152=$B399))
) -
(
SUMIFS(L$318:L$328,$C$318:$C$328,$C399,$D$318:$D$328,$D399)*
SUMIFS(L$332:L$342,$C$332:$C$342,$C399,$D$332:$D$342,$D399)*
SUMPRODUCT($D$147:$N$152*($D$146:$N$146=$E$345)*($D$145:$N$145=$D399)*($C$147:$C$152=$B399))
)
)</f>
        <v>0</v>
      </c>
      <c r="M399" s="99" cm="1">
        <f t="array" ref="M399">$A399 * $E$108 * (
(
SUMIFS(M$318:M$328,$C$318:$C$328,$C399,$D$318:$D$328,$D399)*
SUMIFS(M$332:M$342,$C$332:$C$342,$C399,$D$332:$D$342,$D399)*
SUMPRODUCT($D$147:$N$152*($D$146:$N$146=$E$346)*($D$145:$N$145=$D399)*($C$147:$C$152=$B399))
) -
(
SUMIFS(M$318:M$328,$C$318:$C$328,$C399,$D$318:$D$328,$D399)*
SUMIFS(M$332:M$342,$C$332:$C$342,$C399,$D$332:$D$342,$D399)*
SUMPRODUCT($D$147:$N$152*($D$146:$N$146=$E$345)*($D$145:$N$145=$D399)*($C$147:$C$152=$B399))
)
)</f>
        <v>0</v>
      </c>
      <c r="N399" s="99" cm="1">
        <f t="array" ref="N399">$A399 * $E$108 * (
(
SUMIFS(N$318:N$328,$C$318:$C$328,$C399,$D$318:$D$328,$D399)*
SUMIFS(N$332:N$342,$C$332:$C$342,$C399,$D$332:$D$342,$D399)*
SUMPRODUCT($D$147:$N$152*($D$146:$N$146=$E$346)*($D$145:$N$145=$D399)*($C$147:$C$152=$B399))
) -
(
SUMIFS(N$318:N$328,$C$318:$C$328,$C399,$D$318:$D$328,$D399)*
SUMIFS(N$332:N$342,$C$332:$C$342,$C399,$D$332:$D$342,$D399)*
SUMPRODUCT($D$147:$N$152*($D$146:$N$146=$E$345)*($D$145:$N$145=$D399)*($C$147:$C$152=$B399))
)
)</f>
        <v>0</v>
      </c>
      <c r="O399" s="99" cm="1">
        <f t="array" ref="O399">$A399 * $E$108 * (
(
SUMIFS(O$318:O$328,$C$318:$C$328,$C399,$D$318:$D$328,$D399)*
SUMIFS(O$332:O$342,$C$332:$C$342,$C399,$D$332:$D$342,$D399)*
SUMPRODUCT($D$147:$N$152*($D$146:$N$146=$E$346)*($D$145:$N$145=$D399)*($C$147:$C$152=$B399))
) -
(
SUMIFS(O$318:O$328,$C$318:$C$328,$C399,$D$318:$D$328,$D399)*
SUMIFS(O$332:O$342,$C$332:$C$342,$C399,$D$332:$D$342,$D399)*
SUMPRODUCT($D$147:$N$152*($D$146:$N$146=$E$345)*($D$145:$N$145=$D399)*($C$147:$C$152=$B399))
)
)</f>
        <v>0</v>
      </c>
      <c r="P399" s="99" cm="1">
        <f t="array" ref="P399">$A399 * $E$108 * (
(
SUMIFS(P$318:P$328,$C$318:$C$328,$C399,$D$318:$D$328,$D399)*
SUMIFS(P$332:P$342,$C$332:$C$342,$C399,$D$332:$D$342,$D399)*
SUMPRODUCT($D$147:$N$152*($D$146:$N$146=$E$346)*($D$145:$N$145=$D399)*($C$147:$C$152=$B399))
) -
(
SUMIFS(P$318:P$328,$C$318:$C$328,$C399,$D$318:$D$328,$D399)*
SUMIFS(P$332:P$342,$C$332:$C$342,$C399,$D$332:$D$342,$D399)*
SUMPRODUCT($D$147:$N$152*($D$146:$N$146=$E$345)*($D$145:$N$145=$D399)*($C$147:$C$152=$B399))
)
)</f>
        <v>0</v>
      </c>
      <c r="Q399" s="99" cm="1">
        <f t="array" ref="Q399">$A399 * $E$108 * (
(
SUMIFS(Q$318:Q$328,$C$318:$C$328,$C399,$D$318:$D$328,$D399)*
SUMIFS(Q$332:Q$342,$C$332:$C$342,$C399,$D$332:$D$342,$D399)*
SUMPRODUCT($D$147:$N$152*($D$146:$N$146=$E$346)*($D$145:$N$145=$D399)*($C$147:$C$152=$B399))
) -
(
SUMIFS(Q$318:Q$328,$C$318:$C$328,$C399,$D$318:$D$328,$D399)*
SUMIFS(Q$332:Q$342,$C$332:$C$342,$C399,$D$332:$D$342,$D399)*
SUMPRODUCT($D$147:$N$152*($D$146:$N$146=$E$345)*($D$145:$N$145=$D399)*($C$147:$C$152=$B399))
)
)</f>
        <v>0</v>
      </c>
      <c r="R399" s="99" cm="1">
        <f t="array" ref="R399">$A399 * $E$108 * (
(
SUMIFS(R$318:R$328,$C$318:$C$328,$C399,$D$318:$D$328,$D399)*
SUMIFS(R$332:R$342,$C$332:$C$342,$C399,$D$332:$D$342,$D399)*
SUMPRODUCT($D$147:$N$152*($D$146:$N$146=$E$346)*($D$145:$N$145=$D399)*($C$147:$C$152=$B399))
) -
(
SUMIFS(R$318:R$328,$C$318:$C$328,$C399,$D$318:$D$328,$D399)*
SUMIFS(R$332:R$342,$C$332:$C$342,$C399,$D$332:$D$342,$D399)*
SUMPRODUCT($D$147:$N$152*($D$146:$N$146=$E$345)*($D$145:$N$145=$D399)*($C$147:$C$152=$B399))
)
)</f>
        <v>0</v>
      </c>
      <c r="S399" s="99" cm="1">
        <f t="array" ref="S399">$A399 * $E$108 * (
(
SUMIFS(S$318:S$328,$C$318:$C$328,$C399,$D$318:$D$328,$D399)*
SUMIFS(S$332:S$342,$C$332:$C$342,$C399,$D$332:$D$342,$D399)*
SUMPRODUCT($D$147:$N$152*($D$146:$N$146=$E$346)*($D$145:$N$145=$D399)*($C$147:$C$152=$B399))
) -
(
SUMIFS(S$318:S$328,$C$318:$C$328,$C399,$D$318:$D$328,$D399)*
SUMIFS(S$332:S$342,$C$332:$C$342,$C399,$D$332:$D$342,$D399)*
SUMPRODUCT($D$147:$N$152*($D$146:$N$146=$E$345)*($D$145:$N$145=$D399)*($C$147:$C$152=$B399))
)
)</f>
        <v>0</v>
      </c>
      <c r="T399" s="99" cm="1">
        <f t="array" ref="T399">$A399 * $E$108 * (
(
SUMIFS(T$318:T$328,$C$318:$C$328,$C399,$D$318:$D$328,$D399)*
SUMIFS(T$332:T$342,$C$332:$C$342,$C399,$D$332:$D$342,$D399)*
SUMPRODUCT($D$147:$N$152*($D$146:$N$146=$E$346)*($D$145:$N$145=$D399)*($C$147:$C$152=$B399))
) -
(
SUMIFS(T$318:T$328,$C$318:$C$328,$C399,$D$318:$D$328,$D399)*
SUMIFS(T$332:T$342,$C$332:$C$342,$C399,$D$332:$D$342,$D399)*
SUMPRODUCT($D$147:$N$152*($D$146:$N$146=$E$345)*($D$145:$N$145=$D399)*($C$147:$C$152=$B399))
)
)</f>
        <v>0</v>
      </c>
      <c r="U399" s="99" cm="1">
        <f t="array" ref="U399">$A399 * $E$108 * (
(
SUMIFS(U$318:U$328,$C$318:$C$328,$C399,$D$318:$D$328,$D399)*
SUMIFS(U$332:U$342,$C$332:$C$342,$C399,$D$332:$D$342,$D399)*
SUMPRODUCT($D$147:$N$152*($D$146:$N$146=$E$346)*($D$145:$N$145=$D399)*($C$147:$C$152=$B399))
) -
(
SUMIFS(U$318:U$328,$C$318:$C$328,$C399,$D$318:$D$328,$D399)*
SUMIFS(U$332:U$342,$C$332:$C$342,$C399,$D$332:$D$342,$D399)*
SUMPRODUCT($D$147:$N$152*($D$146:$N$146=$E$345)*($D$145:$N$145=$D399)*($C$147:$C$152=$B399))
)
)</f>
        <v>0</v>
      </c>
      <c r="V399" s="99" cm="1">
        <f t="array" ref="V399">$A399 * $E$108 * (
(
SUMIFS(V$318:V$328,$C$318:$C$328,$C399,$D$318:$D$328,$D399)*
SUMIFS(V$332:V$342,$C$332:$C$342,$C399,$D$332:$D$342,$D399)*
SUMPRODUCT($D$147:$N$152*($D$146:$N$146=$E$346)*($D$145:$N$145=$D399)*($C$147:$C$152=$B399))
) -
(
SUMIFS(V$318:V$328,$C$318:$C$328,$C399,$D$318:$D$328,$D399)*
SUMIFS(V$332:V$342,$C$332:$C$342,$C399,$D$332:$D$342,$D399)*
SUMPRODUCT($D$147:$N$152*($D$146:$N$146=$E$345)*($D$145:$N$145=$D399)*($C$147:$C$152=$B399))
)
)</f>
        <v>0</v>
      </c>
      <c r="W399" s="99" cm="1">
        <f t="array" ref="W399">$A399 * $E$108 * (
(
SUMIFS(W$318:W$328,$C$318:$C$328,$C399,$D$318:$D$328,$D399)*
SUMIFS(W$332:W$342,$C$332:$C$342,$C399,$D$332:$D$342,$D399)*
SUMPRODUCT($D$147:$N$152*($D$146:$N$146=$E$346)*($D$145:$N$145=$D399)*($C$147:$C$152=$B399))
) -
(
SUMIFS(W$318:W$328,$C$318:$C$328,$C399,$D$318:$D$328,$D399)*
SUMIFS(W$332:W$342,$C$332:$C$342,$C399,$D$332:$D$342,$D399)*
SUMPRODUCT($D$147:$N$152*($D$146:$N$146=$E$345)*($D$145:$N$145=$D399)*($C$147:$C$152=$B399))
)
)</f>
        <v>0</v>
      </c>
      <c r="X399" s="99" cm="1">
        <f t="array" ref="X399">$A399 * $E$108 * (
(
SUMIFS(X$318:X$328,$C$318:$C$328,$C399,$D$318:$D$328,$D399)*
SUMIFS(X$332:X$342,$C$332:$C$342,$C399,$D$332:$D$342,$D399)*
SUMPRODUCT($D$147:$N$152*($D$146:$N$146=$E$346)*($D$145:$N$145=$D399)*($C$147:$C$152=$B399))
) -
(
SUMIFS(X$318:X$328,$C$318:$C$328,$C399,$D$318:$D$328,$D399)*
SUMIFS(X$332:X$342,$C$332:$C$342,$C399,$D$332:$D$342,$D399)*
SUMPRODUCT($D$147:$N$152*($D$146:$N$146=$E$345)*($D$145:$N$145=$D399)*($C$147:$C$152=$B399))
)
)</f>
        <v>0</v>
      </c>
      <c r="Y399" s="99" cm="1">
        <f t="array" ref="Y399">$A399 * $E$108 * (
(
SUMIFS(Y$318:Y$328,$C$318:$C$328,$C399,$D$318:$D$328,$D399)*
SUMIFS(Y$332:Y$342,$C$332:$C$342,$C399,$D$332:$D$342,$D399)*
SUMPRODUCT($D$147:$N$152*($D$146:$N$146=$E$346)*($D$145:$N$145=$D399)*($C$147:$C$152=$B399))
) -
(
SUMIFS(Y$318:Y$328,$C$318:$C$328,$C399,$D$318:$D$328,$D399)*
SUMIFS(Y$332:Y$342,$C$332:$C$342,$C399,$D$332:$D$342,$D399)*
SUMPRODUCT($D$147:$N$152*($D$146:$N$146=$E$345)*($D$145:$N$145=$D399)*($C$147:$C$152=$B399))
)
)</f>
        <v>0</v>
      </c>
      <c r="Z399" s="99" cm="1">
        <f t="array" ref="Z399">$A399 * $E$108 * (
(
SUMIFS(Z$318:Z$328,$C$318:$C$328,$C399,$D$318:$D$328,$D399)*
SUMIFS(Z$332:Z$342,$C$332:$C$342,$C399,$D$332:$D$342,$D399)*
SUMPRODUCT($D$147:$N$152*($D$146:$N$146=$E$346)*($D$145:$N$145=$D399)*($C$147:$C$152=$B399))
) -
(
SUMIFS(Z$318:Z$328,$C$318:$C$328,$C399,$D$318:$D$328,$D399)*
SUMIFS(Z$332:Z$342,$C$332:$C$342,$C399,$D$332:$D$342,$D399)*
SUMPRODUCT($D$147:$N$152*($D$146:$N$146=$E$345)*($D$145:$N$145=$D399)*($C$147:$C$152=$B399))
)
)</f>
        <v>0</v>
      </c>
      <c r="AA399" s="99" cm="1">
        <f t="array" ref="AA399">$A399 * $E$108 * (
(
SUMIFS(AA$318:AA$328,$C$318:$C$328,$C399,$D$318:$D$328,$D399)*
SUMIFS(AA$332:AA$342,$C$332:$C$342,$C399,$D$332:$D$342,$D399)*
SUMPRODUCT($D$147:$N$152*($D$146:$N$146=$E$346)*($D$145:$N$145=$D399)*($C$147:$C$152=$B399))
) -
(
SUMIFS(AA$318:AA$328,$C$318:$C$328,$C399,$D$318:$D$328,$D399)*
SUMIFS(AA$332:AA$342,$C$332:$C$342,$C399,$D$332:$D$342,$D399)*
SUMPRODUCT($D$147:$N$152*($D$146:$N$146=$E$345)*($D$145:$N$145=$D399)*($C$147:$C$152=$B399))
)
)</f>
        <v>0</v>
      </c>
      <c r="AB399" s="99" cm="1">
        <f t="array" ref="AB399">$A399 * $E$108 * (
(
SUMIFS(AB$318:AB$328,$C$318:$C$328,$C399,$D$318:$D$328,$D399)*
SUMIFS(AB$332:AB$342,$C$332:$C$342,$C399,$D$332:$D$342,$D399)*
SUMPRODUCT($D$147:$N$152*($D$146:$N$146=$E$346)*($D$145:$N$145=$D399)*($C$147:$C$152=$B399))
) -
(
SUMIFS(AB$318:AB$328,$C$318:$C$328,$C399,$D$318:$D$328,$D399)*
SUMIFS(AB$332:AB$342,$C$332:$C$342,$C399,$D$332:$D$342,$D399)*
SUMPRODUCT($D$147:$N$152*($D$146:$N$146=$E$345)*($D$145:$N$145=$D399)*($C$147:$C$152=$B399))
)
)</f>
        <v>0</v>
      </c>
      <c r="AC399" s="99" cm="1">
        <f t="array" ref="AC399">$A399 * $E$108 * (
(
SUMIFS(AC$318:AC$328,$C$318:$C$328,$C399,$D$318:$D$328,$D399)*
SUMIFS(AC$332:AC$342,$C$332:$C$342,$C399,$D$332:$D$342,$D399)*
SUMPRODUCT($D$147:$N$152*($D$146:$N$146=$E$346)*($D$145:$N$145=$D399)*($C$147:$C$152=$B399))
) -
(
SUMIFS(AC$318:AC$328,$C$318:$C$328,$C399,$D$318:$D$328,$D399)*
SUMIFS(AC$332:AC$342,$C$332:$C$342,$C399,$D$332:$D$342,$D399)*
SUMPRODUCT($D$147:$N$152*($D$146:$N$146=$E$345)*($D$145:$N$145=$D399)*($C$147:$C$152=$B399))
)
)</f>
        <v>0</v>
      </c>
      <c r="AD399" s="99" cm="1">
        <f t="array" ref="AD399">$A399 * $E$108 * (
(
SUMIFS(AD$318:AD$328,$C$318:$C$328,$C399,$D$318:$D$328,$D399)*
SUMIFS(AD$332:AD$342,$C$332:$C$342,$C399,$D$332:$D$342,$D399)*
SUMPRODUCT($D$147:$N$152*($D$146:$N$146=$E$346)*($D$145:$N$145=$D399)*($C$147:$C$152=$B399))
) -
(
SUMIFS(AD$318:AD$328,$C$318:$C$328,$C399,$D$318:$D$328,$D399)*
SUMIFS(AD$332:AD$342,$C$332:$C$342,$C399,$D$332:$D$342,$D399)*
SUMPRODUCT($D$147:$N$152*($D$146:$N$146=$E$345)*($D$145:$N$145=$D399)*($C$147:$C$152=$B399))
)
)</f>
        <v>0</v>
      </c>
    </row>
    <row r="400" spans="1:30" x14ac:dyDescent="0.2">
      <c r="A400" s="15">
        <f>1</f>
        <v>1</v>
      </c>
      <c r="B400" s="6" t="s">
        <v>50</v>
      </c>
      <c r="C400" s="6" t="s">
        <v>36</v>
      </c>
      <c r="D400" s="6" t="s">
        <v>125</v>
      </c>
      <c r="E400" s="99" cm="1">
        <f t="array" ref="E400">$A400 * $E$108 * (
(
SUMIFS(E$318:E$328,$C$318:$C$328,$C400,$D$318:$D$328,$D400)*
SUMIFS(E$332:E$342,$C$332:$C$342,$C400,$D$332:$D$342,$D400)*
SUMPRODUCT($D$147:$N$152*($D$146:$N$146=$E$346)*($D$145:$N$145=$D400)*($C$147:$C$152=$B400))
) -
(
SUMIFS(E$318:E$328,$C$318:$C$328,$C400,$D$318:$D$328,$D400)*
SUMIFS(E$332:E$342,$C$332:$C$342,$C400,$D$332:$D$342,$D400)*
SUMPRODUCT($D$147:$N$152*($D$146:$N$146=$E$345)*($D$145:$N$145=$D400)*($C$147:$C$152=$B400))
)
)</f>
        <v>0</v>
      </c>
      <c r="F400" s="99" cm="1">
        <f t="array" ref="F400">$A400 * $E$108 * (
(
SUMIFS(F$318:F$328,$C$318:$C$328,$C400,$D$318:$D$328,$D400)*
SUMIFS(F$332:F$342,$C$332:$C$342,$C400,$D$332:$D$342,$D400)*
SUMPRODUCT($D$147:$N$152*($D$146:$N$146=$E$346)*($D$145:$N$145=$D400)*($C$147:$C$152=$B400))
) -
(
SUMIFS(F$318:F$328,$C$318:$C$328,$C400,$D$318:$D$328,$D400)*
SUMIFS(F$332:F$342,$C$332:$C$342,$C400,$D$332:$D$342,$D400)*
SUMPRODUCT($D$147:$N$152*($D$146:$N$146=$E$345)*($D$145:$N$145=$D400)*($C$147:$C$152=$B400))
)
)</f>
        <v>0</v>
      </c>
      <c r="G400" s="99" cm="1">
        <f t="array" ref="G400">$A400 * $E$108 * (
(
SUMIFS(G$318:G$328,$C$318:$C$328,$C400,$D$318:$D$328,$D400)*
SUMIFS(G$332:G$342,$C$332:$C$342,$C400,$D$332:$D$342,$D400)*
SUMPRODUCT($D$147:$N$152*($D$146:$N$146=$E$346)*($D$145:$N$145=$D400)*($C$147:$C$152=$B400))
) -
(
SUMIFS(G$318:G$328,$C$318:$C$328,$C400,$D$318:$D$328,$D400)*
SUMIFS(G$332:G$342,$C$332:$C$342,$C400,$D$332:$D$342,$D400)*
SUMPRODUCT($D$147:$N$152*($D$146:$N$146=$E$345)*($D$145:$N$145=$D400)*($C$147:$C$152=$B400))
)
)</f>
        <v>0</v>
      </c>
      <c r="H400" s="99" cm="1">
        <f t="array" ref="H400">$A400 * $E$108 * (
(
SUMIFS(H$318:H$328,$C$318:$C$328,$C400,$D$318:$D$328,$D400)*
SUMIFS(H$332:H$342,$C$332:$C$342,$C400,$D$332:$D$342,$D400)*
SUMPRODUCT($D$147:$N$152*($D$146:$N$146=$E$346)*($D$145:$N$145=$D400)*($C$147:$C$152=$B400))
) -
(
SUMIFS(H$318:H$328,$C$318:$C$328,$C400,$D$318:$D$328,$D400)*
SUMIFS(H$332:H$342,$C$332:$C$342,$C400,$D$332:$D$342,$D400)*
SUMPRODUCT($D$147:$N$152*($D$146:$N$146=$E$345)*($D$145:$N$145=$D400)*($C$147:$C$152=$B400))
)
)</f>
        <v>0</v>
      </c>
      <c r="I400" s="99" cm="1">
        <f t="array" ref="I400">$A400 * $E$108 * (
(
SUMIFS(I$318:I$328,$C$318:$C$328,$C400,$D$318:$D$328,$D400)*
SUMIFS(I$332:I$342,$C$332:$C$342,$C400,$D$332:$D$342,$D400)*
SUMPRODUCT($D$147:$N$152*($D$146:$N$146=$E$346)*($D$145:$N$145=$D400)*($C$147:$C$152=$B400))
) -
(
SUMIFS(I$318:I$328,$C$318:$C$328,$C400,$D$318:$D$328,$D400)*
SUMIFS(I$332:I$342,$C$332:$C$342,$C400,$D$332:$D$342,$D400)*
SUMPRODUCT($D$147:$N$152*($D$146:$N$146=$E$345)*($D$145:$N$145=$D400)*($C$147:$C$152=$B400))
)
)</f>
        <v>0</v>
      </c>
      <c r="J400" s="99" cm="1">
        <f t="array" ref="J400">$A400 * $E$108 * (
(
SUMIFS(J$318:J$328,$C$318:$C$328,$C400,$D$318:$D$328,$D400)*
SUMIFS(J$332:J$342,$C$332:$C$342,$C400,$D$332:$D$342,$D400)*
SUMPRODUCT($D$147:$N$152*($D$146:$N$146=$E$346)*($D$145:$N$145=$D400)*($C$147:$C$152=$B400))
) -
(
SUMIFS(J$318:J$328,$C$318:$C$328,$C400,$D$318:$D$328,$D400)*
SUMIFS(J$332:J$342,$C$332:$C$342,$C400,$D$332:$D$342,$D400)*
SUMPRODUCT($D$147:$N$152*($D$146:$N$146=$E$345)*($D$145:$N$145=$D400)*($C$147:$C$152=$B400))
)
)</f>
        <v>0</v>
      </c>
      <c r="K400" s="99" cm="1">
        <f t="array" ref="K400">$A400 * $E$108 * (
(
SUMIFS(K$318:K$328,$C$318:$C$328,$C400,$D$318:$D$328,$D400)*
SUMIFS(K$332:K$342,$C$332:$C$342,$C400,$D$332:$D$342,$D400)*
SUMPRODUCT($D$147:$N$152*($D$146:$N$146=$E$346)*($D$145:$N$145=$D400)*($C$147:$C$152=$B400))
) -
(
SUMIFS(K$318:K$328,$C$318:$C$328,$C400,$D$318:$D$328,$D400)*
SUMIFS(K$332:K$342,$C$332:$C$342,$C400,$D$332:$D$342,$D400)*
SUMPRODUCT($D$147:$N$152*($D$146:$N$146=$E$345)*($D$145:$N$145=$D400)*($C$147:$C$152=$B400))
)
)</f>
        <v>0</v>
      </c>
      <c r="L400" s="99" cm="1">
        <f t="array" ref="L400">$A400 * $E$108 * (
(
SUMIFS(L$318:L$328,$C$318:$C$328,$C400,$D$318:$D$328,$D400)*
SUMIFS(L$332:L$342,$C$332:$C$342,$C400,$D$332:$D$342,$D400)*
SUMPRODUCT($D$147:$N$152*($D$146:$N$146=$E$346)*($D$145:$N$145=$D400)*($C$147:$C$152=$B400))
) -
(
SUMIFS(L$318:L$328,$C$318:$C$328,$C400,$D$318:$D$328,$D400)*
SUMIFS(L$332:L$342,$C$332:$C$342,$C400,$D$332:$D$342,$D400)*
SUMPRODUCT($D$147:$N$152*($D$146:$N$146=$E$345)*($D$145:$N$145=$D400)*($C$147:$C$152=$B400))
)
)</f>
        <v>0</v>
      </c>
      <c r="M400" s="99" cm="1">
        <f t="array" ref="M400">$A400 * $E$108 * (
(
SUMIFS(M$318:M$328,$C$318:$C$328,$C400,$D$318:$D$328,$D400)*
SUMIFS(M$332:M$342,$C$332:$C$342,$C400,$D$332:$D$342,$D400)*
SUMPRODUCT($D$147:$N$152*($D$146:$N$146=$E$346)*($D$145:$N$145=$D400)*($C$147:$C$152=$B400))
) -
(
SUMIFS(M$318:M$328,$C$318:$C$328,$C400,$D$318:$D$328,$D400)*
SUMIFS(M$332:M$342,$C$332:$C$342,$C400,$D$332:$D$342,$D400)*
SUMPRODUCT($D$147:$N$152*($D$146:$N$146=$E$345)*($D$145:$N$145=$D400)*($C$147:$C$152=$B400))
)
)</f>
        <v>0</v>
      </c>
      <c r="N400" s="99" cm="1">
        <f t="array" ref="N400">$A400 * $E$108 * (
(
SUMIFS(N$318:N$328,$C$318:$C$328,$C400,$D$318:$D$328,$D400)*
SUMIFS(N$332:N$342,$C$332:$C$342,$C400,$D$332:$D$342,$D400)*
SUMPRODUCT($D$147:$N$152*($D$146:$N$146=$E$346)*($D$145:$N$145=$D400)*($C$147:$C$152=$B400))
) -
(
SUMIFS(N$318:N$328,$C$318:$C$328,$C400,$D$318:$D$328,$D400)*
SUMIFS(N$332:N$342,$C$332:$C$342,$C400,$D$332:$D$342,$D400)*
SUMPRODUCT($D$147:$N$152*($D$146:$N$146=$E$345)*($D$145:$N$145=$D400)*($C$147:$C$152=$B400))
)
)</f>
        <v>0</v>
      </c>
      <c r="O400" s="99" cm="1">
        <f t="array" ref="O400">$A400 * $E$108 * (
(
SUMIFS(O$318:O$328,$C$318:$C$328,$C400,$D$318:$D$328,$D400)*
SUMIFS(O$332:O$342,$C$332:$C$342,$C400,$D$332:$D$342,$D400)*
SUMPRODUCT($D$147:$N$152*($D$146:$N$146=$E$346)*($D$145:$N$145=$D400)*($C$147:$C$152=$B400))
) -
(
SUMIFS(O$318:O$328,$C$318:$C$328,$C400,$D$318:$D$328,$D400)*
SUMIFS(O$332:O$342,$C$332:$C$342,$C400,$D$332:$D$342,$D400)*
SUMPRODUCT($D$147:$N$152*($D$146:$N$146=$E$345)*($D$145:$N$145=$D400)*($C$147:$C$152=$B400))
)
)</f>
        <v>0</v>
      </c>
      <c r="P400" s="99" cm="1">
        <f t="array" ref="P400">$A400 * $E$108 * (
(
SUMIFS(P$318:P$328,$C$318:$C$328,$C400,$D$318:$D$328,$D400)*
SUMIFS(P$332:P$342,$C$332:$C$342,$C400,$D$332:$D$342,$D400)*
SUMPRODUCT($D$147:$N$152*($D$146:$N$146=$E$346)*($D$145:$N$145=$D400)*($C$147:$C$152=$B400))
) -
(
SUMIFS(P$318:P$328,$C$318:$C$328,$C400,$D$318:$D$328,$D400)*
SUMIFS(P$332:P$342,$C$332:$C$342,$C400,$D$332:$D$342,$D400)*
SUMPRODUCT($D$147:$N$152*($D$146:$N$146=$E$345)*($D$145:$N$145=$D400)*($C$147:$C$152=$B400))
)
)</f>
        <v>0</v>
      </c>
      <c r="Q400" s="99" cm="1">
        <f t="array" ref="Q400">$A400 * $E$108 * (
(
SUMIFS(Q$318:Q$328,$C$318:$C$328,$C400,$D$318:$D$328,$D400)*
SUMIFS(Q$332:Q$342,$C$332:$C$342,$C400,$D$332:$D$342,$D400)*
SUMPRODUCT($D$147:$N$152*($D$146:$N$146=$E$346)*($D$145:$N$145=$D400)*($C$147:$C$152=$B400))
) -
(
SUMIFS(Q$318:Q$328,$C$318:$C$328,$C400,$D$318:$D$328,$D400)*
SUMIFS(Q$332:Q$342,$C$332:$C$342,$C400,$D$332:$D$342,$D400)*
SUMPRODUCT($D$147:$N$152*($D$146:$N$146=$E$345)*($D$145:$N$145=$D400)*($C$147:$C$152=$B400))
)
)</f>
        <v>0</v>
      </c>
      <c r="R400" s="99" cm="1">
        <f t="array" ref="R400">$A400 * $E$108 * (
(
SUMIFS(R$318:R$328,$C$318:$C$328,$C400,$D$318:$D$328,$D400)*
SUMIFS(R$332:R$342,$C$332:$C$342,$C400,$D$332:$D$342,$D400)*
SUMPRODUCT($D$147:$N$152*($D$146:$N$146=$E$346)*($D$145:$N$145=$D400)*($C$147:$C$152=$B400))
) -
(
SUMIFS(R$318:R$328,$C$318:$C$328,$C400,$D$318:$D$328,$D400)*
SUMIFS(R$332:R$342,$C$332:$C$342,$C400,$D$332:$D$342,$D400)*
SUMPRODUCT($D$147:$N$152*($D$146:$N$146=$E$345)*($D$145:$N$145=$D400)*($C$147:$C$152=$B400))
)
)</f>
        <v>0</v>
      </c>
      <c r="S400" s="99" cm="1">
        <f t="array" ref="S400">$A400 * $E$108 * (
(
SUMIFS(S$318:S$328,$C$318:$C$328,$C400,$D$318:$D$328,$D400)*
SUMIFS(S$332:S$342,$C$332:$C$342,$C400,$D$332:$D$342,$D400)*
SUMPRODUCT($D$147:$N$152*($D$146:$N$146=$E$346)*($D$145:$N$145=$D400)*($C$147:$C$152=$B400))
) -
(
SUMIFS(S$318:S$328,$C$318:$C$328,$C400,$D$318:$D$328,$D400)*
SUMIFS(S$332:S$342,$C$332:$C$342,$C400,$D$332:$D$342,$D400)*
SUMPRODUCT($D$147:$N$152*($D$146:$N$146=$E$345)*($D$145:$N$145=$D400)*($C$147:$C$152=$B400))
)
)</f>
        <v>0</v>
      </c>
      <c r="T400" s="99" cm="1">
        <f t="array" ref="T400">$A400 * $E$108 * (
(
SUMIFS(T$318:T$328,$C$318:$C$328,$C400,$D$318:$D$328,$D400)*
SUMIFS(T$332:T$342,$C$332:$C$342,$C400,$D$332:$D$342,$D400)*
SUMPRODUCT($D$147:$N$152*($D$146:$N$146=$E$346)*($D$145:$N$145=$D400)*($C$147:$C$152=$B400))
) -
(
SUMIFS(T$318:T$328,$C$318:$C$328,$C400,$D$318:$D$328,$D400)*
SUMIFS(T$332:T$342,$C$332:$C$342,$C400,$D$332:$D$342,$D400)*
SUMPRODUCT($D$147:$N$152*($D$146:$N$146=$E$345)*($D$145:$N$145=$D400)*($C$147:$C$152=$B400))
)
)</f>
        <v>0</v>
      </c>
      <c r="U400" s="99" cm="1">
        <f t="array" ref="U400">$A400 * $E$108 * (
(
SUMIFS(U$318:U$328,$C$318:$C$328,$C400,$D$318:$D$328,$D400)*
SUMIFS(U$332:U$342,$C$332:$C$342,$C400,$D$332:$D$342,$D400)*
SUMPRODUCT($D$147:$N$152*($D$146:$N$146=$E$346)*($D$145:$N$145=$D400)*($C$147:$C$152=$B400))
) -
(
SUMIFS(U$318:U$328,$C$318:$C$328,$C400,$D$318:$D$328,$D400)*
SUMIFS(U$332:U$342,$C$332:$C$342,$C400,$D$332:$D$342,$D400)*
SUMPRODUCT($D$147:$N$152*($D$146:$N$146=$E$345)*($D$145:$N$145=$D400)*($C$147:$C$152=$B400))
)
)</f>
        <v>0</v>
      </c>
      <c r="V400" s="99" cm="1">
        <f t="array" ref="V400">$A400 * $E$108 * (
(
SUMIFS(V$318:V$328,$C$318:$C$328,$C400,$D$318:$D$328,$D400)*
SUMIFS(V$332:V$342,$C$332:$C$342,$C400,$D$332:$D$342,$D400)*
SUMPRODUCT($D$147:$N$152*($D$146:$N$146=$E$346)*($D$145:$N$145=$D400)*($C$147:$C$152=$B400))
) -
(
SUMIFS(V$318:V$328,$C$318:$C$328,$C400,$D$318:$D$328,$D400)*
SUMIFS(V$332:V$342,$C$332:$C$342,$C400,$D$332:$D$342,$D400)*
SUMPRODUCT($D$147:$N$152*($D$146:$N$146=$E$345)*($D$145:$N$145=$D400)*($C$147:$C$152=$B400))
)
)</f>
        <v>0</v>
      </c>
      <c r="W400" s="99" cm="1">
        <f t="array" ref="W400">$A400 * $E$108 * (
(
SUMIFS(W$318:W$328,$C$318:$C$328,$C400,$D$318:$D$328,$D400)*
SUMIFS(W$332:W$342,$C$332:$C$342,$C400,$D$332:$D$342,$D400)*
SUMPRODUCT($D$147:$N$152*($D$146:$N$146=$E$346)*($D$145:$N$145=$D400)*($C$147:$C$152=$B400))
) -
(
SUMIFS(W$318:W$328,$C$318:$C$328,$C400,$D$318:$D$328,$D400)*
SUMIFS(W$332:W$342,$C$332:$C$342,$C400,$D$332:$D$342,$D400)*
SUMPRODUCT($D$147:$N$152*($D$146:$N$146=$E$345)*($D$145:$N$145=$D400)*($C$147:$C$152=$B400))
)
)</f>
        <v>0</v>
      </c>
      <c r="X400" s="99" cm="1">
        <f t="array" ref="X400">$A400 * $E$108 * (
(
SUMIFS(X$318:X$328,$C$318:$C$328,$C400,$D$318:$D$328,$D400)*
SUMIFS(X$332:X$342,$C$332:$C$342,$C400,$D$332:$D$342,$D400)*
SUMPRODUCT($D$147:$N$152*($D$146:$N$146=$E$346)*($D$145:$N$145=$D400)*($C$147:$C$152=$B400))
) -
(
SUMIFS(X$318:X$328,$C$318:$C$328,$C400,$D$318:$D$328,$D400)*
SUMIFS(X$332:X$342,$C$332:$C$342,$C400,$D$332:$D$342,$D400)*
SUMPRODUCT($D$147:$N$152*($D$146:$N$146=$E$345)*($D$145:$N$145=$D400)*($C$147:$C$152=$B400))
)
)</f>
        <v>0</v>
      </c>
      <c r="Y400" s="99" cm="1">
        <f t="array" ref="Y400">$A400 * $E$108 * (
(
SUMIFS(Y$318:Y$328,$C$318:$C$328,$C400,$D$318:$D$328,$D400)*
SUMIFS(Y$332:Y$342,$C$332:$C$342,$C400,$D$332:$D$342,$D400)*
SUMPRODUCT($D$147:$N$152*($D$146:$N$146=$E$346)*($D$145:$N$145=$D400)*($C$147:$C$152=$B400))
) -
(
SUMIFS(Y$318:Y$328,$C$318:$C$328,$C400,$D$318:$D$328,$D400)*
SUMIFS(Y$332:Y$342,$C$332:$C$342,$C400,$D$332:$D$342,$D400)*
SUMPRODUCT($D$147:$N$152*($D$146:$N$146=$E$345)*($D$145:$N$145=$D400)*($C$147:$C$152=$B400))
)
)</f>
        <v>0</v>
      </c>
      <c r="Z400" s="99" cm="1">
        <f t="array" ref="Z400">$A400 * $E$108 * (
(
SUMIFS(Z$318:Z$328,$C$318:$C$328,$C400,$D$318:$D$328,$D400)*
SUMIFS(Z$332:Z$342,$C$332:$C$342,$C400,$D$332:$D$342,$D400)*
SUMPRODUCT($D$147:$N$152*($D$146:$N$146=$E$346)*($D$145:$N$145=$D400)*($C$147:$C$152=$B400))
) -
(
SUMIFS(Z$318:Z$328,$C$318:$C$328,$C400,$D$318:$D$328,$D400)*
SUMIFS(Z$332:Z$342,$C$332:$C$342,$C400,$D$332:$D$342,$D400)*
SUMPRODUCT($D$147:$N$152*($D$146:$N$146=$E$345)*($D$145:$N$145=$D400)*($C$147:$C$152=$B400))
)
)</f>
        <v>0</v>
      </c>
      <c r="AA400" s="99" cm="1">
        <f t="array" ref="AA400">$A400 * $E$108 * (
(
SUMIFS(AA$318:AA$328,$C$318:$C$328,$C400,$D$318:$D$328,$D400)*
SUMIFS(AA$332:AA$342,$C$332:$C$342,$C400,$D$332:$D$342,$D400)*
SUMPRODUCT($D$147:$N$152*($D$146:$N$146=$E$346)*($D$145:$N$145=$D400)*($C$147:$C$152=$B400))
) -
(
SUMIFS(AA$318:AA$328,$C$318:$C$328,$C400,$D$318:$D$328,$D400)*
SUMIFS(AA$332:AA$342,$C$332:$C$342,$C400,$D$332:$D$342,$D400)*
SUMPRODUCT($D$147:$N$152*($D$146:$N$146=$E$345)*($D$145:$N$145=$D400)*($C$147:$C$152=$B400))
)
)</f>
        <v>0</v>
      </c>
      <c r="AB400" s="99" cm="1">
        <f t="array" ref="AB400">$A400 * $E$108 * (
(
SUMIFS(AB$318:AB$328,$C$318:$C$328,$C400,$D$318:$D$328,$D400)*
SUMIFS(AB$332:AB$342,$C$332:$C$342,$C400,$D$332:$D$342,$D400)*
SUMPRODUCT($D$147:$N$152*($D$146:$N$146=$E$346)*($D$145:$N$145=$D400)*($C$147:$C$152=$B400))
) -
(
SUMIFS(AB$318:AB$328,$C$318:$C$328,$C400,$D$318:$D$328,$D400)*
SUMIFS(AB$332:AB$342,$C$332:$C$342,$C400,$D$332:$D$342,$D400)*
SUMPRODUCT($D$147:$N$152*($D$146:$N$146=$E$345)*($D$145:$N$145=$D400)*($C$147:$C$152=$B400))
)
)</f>
        <v>0</v>
      </c>
      <c r="AC400" s="99" cm="1">
        <f t="array" ref="AC400">$A400 * $E$108 * (
(
SUMIFS(AC$318:AC$328,$C$318:$C$328,$C400,$D$318:$D$328,$D400)*
SUMIFS(AC$332:AC$342,$C$332:$C$342,$C400,$D$332:$D$342,$D400)*
SUMPRODUCT($D$147:$N$152*($D$146:$N$146=$E$346)*($D$145:$N$145=$D400)*($C$147:$C$152=$B400))
) -
(
SUMIFS(AC$318:AC$328,$C$318:$C$328,$C400,$D$318:$D$328,$D400)*
SUMIFS(AC$332:AC$342,$C$332:$C$342,$C400,$D$332:$D$342,$D400)*
SUMPRODUCT($D$147:$N$152*($D$146:$N$146=$E$345)*($D$145:$N$145=$D400)*($C$147:$C$152=$B400))
)
)</f>
        <v>0</v>
      </c>
      <c r="AD400" s="99" cm="1">
        <f t="array" ref="AD400">$A400 * $E$108 * (
(
SUMIFS(AD$318:AD$328,$C$318:$C$328,$C400,$D$318:$D$328,$D400)*
SUMIFS(AD$332:AD$342,$C$332:$C$342,$C400,$D$332:$D$342,$D400)*
SUMPRODUCT($D$147:$N$152*($D$146:$N$146=$E$346)*($D$145:$N$145=$D400)*($C$147:$C$152=$B400))
) -
(
SUMIFS(AD$318:AD$328,$C$318:$C$328,$C400,$D$318:$D$328,$D400)*
SUMIFS(AD$332:AD$342,$C$332:$C$342,$C400,$D$332:$D$342,$D400)*
SUMPRODUCT($D$147:$N$152*($D$146:$N$146=$E$345)*($D$145:$N$145=$D400)*($C$147:$C$152=$B400))
)
)</f>
        <v>0</v>
      </c>
    </row>
    <row r="401" spans="1:30" x14ac:dyDescent="0.2">
      <c r="A401" s="15">
        <f>1</f>
        <v>1</v>
      </c>
      <c r="B401" s="6" t="s">
        <v>51</v>
      </c>
      <c r="C401" s="6" t="s">
        <v>36</v>
      </c>
      <c r="D401" s="6" t="s">
        <v>125</v>
      </c>
      <c r="E401" s="99" cm="1">
        <f t="array" ref="E401">$A401 * $E$108 * (
(
SUMIFS(E$318:E$328,$C$318:$C$328,$C401,$D$318:$D$328,$D401)*
SUMIFS(E$332:E$342,$C$332:$C$342,$C401,$D$332:$D$342,$D401)*
SUMPRODUCT($D$147:$N$152*($D$146:$N$146=$E$346)*($D$145:$N$145=$D401)*($C$147:$C$152=$B401))
) -
(
SUMIFS(E$318:E$328,$C$318:$C$328,$C401,$D$318:$D$328,$D401)*
SUMIFS(E$332:E$342,$C$332:$C$342,$C401,$D$332:$D$342,$D401)*
SUMPRODUCT($D$147:$N$152*($D$146:$N$146=$E$345)*($D$145:$N$145=$D401)*($C$147:$C$152=$B401))
)
)</f>
        <v>0</v>
      </c>
      <c r="F401" s="99" cm="1">
        <f t="array" ref="F401">$A401 * $E$108 * (
(
SUMIFS(F$318:F$328,$C$318:$C$328,$C401,$D$318:$D$328,$D401)*
SUMIFS(F$332:F$342,$C$332:$C$342,$C401,$D$332:$D$342,$D401)*
SUMPRODUCT($D$147:$N$152*($D$146:$N$146=$E$346)*($D$145:$N$145=$D401)*($C$147:$C$152=$B401))
) -
(
SUMIFS(F$318:F$328,$C$318:$C$328,$C401,$D$318:$D$328,$D401)*
SUMIFS(F$332:F$342,$C$332:$C$342,$C401,$D$332:$D$342,$D401)*
SUMPRODUCT($D$147:$N$152*($D$146:$N$146=$E$345)*($D$145:$N$145=$D401)*($C$147:$C$152=$B401))
)
)</f>
        <v>0</v>
      </c>
      <c r="G401" s="99" cm="1">
        <f t="array" ref="G401">$A401 * $E$108 * (
(
SUMIFS(G$318:G$328,$C$318:$C$328,$C401,$D$318:$D$328,$D401)*
SUMIFS(G$332:G$342,$C$332:$C$342,$C401,$D$332:$D$342,$D401)*
SUMPRODUCT($D$147:$N$152*($D$146:$N$146=$E$346)*($D$145:$N$145=$D401)*($C$147:$C$152=$B401))
) -
(
SUMIFS(G$318:G$328,$C$318:$C$328,$C401,$D$318:$D$328,$D401)*
SUMIFS(G$332:G$342,$C$332:$C$342,$C401,$D$332:$D$342,$D401)*
SUMPRODUCT($D$147:$N$152*($D$146:$N$146=$E$345)*($D$145:$N$145=$D401)*($C$147:$C$152=$B401))
)
)</f>
        <v>0</v>
      </c>
      <c r="H401" s="99" cm="1">
        <f t="array" ref="H401">$A401 * $E$108 * (
(
SUMIFS(H$318:H$328,$C$318:$C$328,$C401,$D$318:$D$328,$D401)*
SUMIFS(H$332:H$342,$C$332:$C$342,$C401,$D$332:$D$342,$D401)*
SUMPRODUCT($D$147:$N$152*($D$146:$N$146=$E$346)*($D$145:$N$145=$D401)*($C$147:$C$152=$B401))
) -
(
SUMIFS(H$318:H$328,$C$318:$C$328,$C401,$D$318:$D$328,$D401)*
SUMIFS(H$332:H$342,$C$332:$C$342,$C401,$D$332:$D$342,$D401)*
SUMPRODUCT($D$147:$N$152*($D$146:$N$146=$E$345)*($D$145:$N$145=$D401)*($C$147:$C$152=$B401))
)
)</f>
        <v>0</v>
      </c>
      <c r="I401" s="99" cm="1">
        <f t="array" ref="I401">$A401 * $E$108 * (
(
SUMIFS(I$318:I$328,$C$318:$C$328,$C401,$D$318:$D$328,$D401)*
SUMIFS(I$332:I$342,$C$332:$C$342,$C401,$D$332:$D$342,$D401)*
SUMPRODUCT($D$147:$N$152*($D$146:$N$146=$E$346)*($D$145:$N$145=$D401)*($C$147:$C$152=$B401))
) -
(
SUMIFS(I$318:I$328,$C$318:$C$328,$C401,$D$318:$D$328,$D401)*
SUMIFS(I$332:I$342,$C$332:$C$342,$C401,$D$332:$D$342,$D401)*
SUMPRODUCT($D$147:$N$152*($D$146:$N$146=$E$345)*($D$145:$N$145=$D401)*($C$147:$C$152=$B401))
)
)</f>
        <v>0</v>
      </c>
      <c r="J401" s="99" cm="1">
        <f t="array" ref="J401">$A401 * $E$108 * (
(
SUMIFS(J$318:J$328,$C$318:$C$328,$C401,$D$318:$D$328,$D401)*
SUMIFS(J$332:J$342,$C$332:$C$342,$C401,$D$332:$D$342,$D401)*
SUMPRODUCT($D$147:$N$152*($D$146:$N$146=$E$346)*($D$145:$N$145=$D401)*($C$147:$C$152=$B401))
) -
(
SUMIFS(J$318:J$328,$C$318:$C$328,$C401,$D$318:$D$328,$D401)*
SUMIFS(J$332:J$342,$C$332:$C$342,$C401,$D$332:$D$342,$D401)*
SUMPRODUCT($D$147:$N$152*($D$146:$N$146=$E$345)*($D$145:$N$145=$D401)*($C$147:$C$152=$B401))
)
)</f>
        <v>0</v>
      </c>
      <c r="K401" s="99" cm="1">
        <f t="array" ref="K401">$A401 * $E$108 * (
(
SUMIFS(K$318:K$328,$C$318:$C$328,$C401,$D$318:$D$328,$D401)*
SUMIFS(K$332:K$342,$C$332:$C$342,$C401,$D$332:$D$342,$D401)*
SUMPRODUCT($D$147:$N$152*($D$146:$N$146=$E$346)*($D$145:$N$145=$D401)*($C$147:$C$152=$B401))
) -
(
SUMIFS(K$318:K$328,$C$318:$C$328,$C401,$D$318:$D$328,$D401)*
SUMIFS(K$332:K$342,$C$332:$C$342,$C401,$D$332:$D$342,$D401)*
SUMPRODUCT($D$147:$N$152*($D$146:$N$146=$E$345)*($D$145:$N$145=$D401)*($C$147:$C$152=$B401))
)
)</f>
        <v>0</v>
      </c>
      <c r="L401" s="99" cm="1">
        <f t="array" ref="L401">$A401 * $E$108 * (
(
SUMIFS(L$318:L$328,$C$318:$C$328,$C401,$D$318:$D$328,$D401)*
SUMIFS(L$332:L$342,$C$332:$C$342,$C401,$D$332:$D$342,$D401)*
SUMPRODUCT($D$147:$N$152*($D$146:$N$146=$E$346)*($D$145:$N$145=$D401)*($C$147:$C$152=$B401))
) -
(
SUMIFS(L$318:L$328,$C$318:$C$328,$C401,$D$318:$D$328,$D401)*
SUMIFS(L$332:L$342,$C$332:$C$342,$C401,$D$332:$D$342,$D401)*
SUMPRODUCT($D$147:$N$152*($D$146:$N$146=$E$345)*($D$145:$N$145=$D401)*($C$147:$C$152=$B401))
)
)</f>
        <v>0</v>
      </c>
      <c r="M401" s="99" cm="1">
        <f t="array" ref="M401">$A401 * $E$108 * (
(
SUMIFS(M$318:M$328,$C$318:$C$328,$C401,$D$318:$D$328,$D401)*
SUMIFS(M$332:M$342,$C$332:$C$342,$C401,$D$332:$D$342,$D401)*
SUMPRODUCT($D$147:$N$152*($D$146:$N$146=$E$346)*($D$145:$N$145=$D401)*($C$147:$C$152=$B401))
) -
(
SUMIFS(M$318:M$328,$C$318:$C$328,$C401,$D$318:$D$328,$D401)*
SUMIFS(M$332:M$342,$C$332:$C$342,$C401,$D$332:$D$342,$D401)*
SUMPRODUCT($D$147:$N$152*($D$146:$N$146=$E$345)*($D$145:$N$145=$D401)*($C$147:$C$152=$B401))
)
)</f>
        <v>0</v>
      </c>
      <c r="N401" s="99" cm="1">
        <f t="array" ref="N401">$A401 * $E$108 * (
(
SUMIFS(N$318:N$328,$C$318:$C$328,$C401,$D$318:$D$328,$D401)*
SUMIFS(N$332:N$342,$C$332:$C$342,$C401,$D$332:$D$342,$D401)*
SUMPRODUCT($D$147:$N$152*($D$146:$N$146=$E$346)*($D$145:$N$145=$D401)*($C$147:$C$152=$B401))
) -
(
SUMIFS(N$318:N$328,$C$318:$C$328,$C401,$D$318:$D$328,$D401)*
SUMIFS(N$332:N$342,$C$332:$C$342,$C401,$D$332:$D$342,$D401)*
SUMPRODUCT($D$147:$N$152*($D$146:$N$146=$E$345)*($D$145:$N$145=$D401)*($C$147:$C$152=$B401))
)
)</f>
        <v>0</v>
      </c>
      <c r="O401" s="99" cm="1">
        <f t="array" ref="O401">$A401 * $E$108 * (
(
SUMIFS(O$318:O$328,$C$318:$C$328,$C401,$D$318:$D$328,$D401)*
SUMIFS(O$332:O$342,$C$332:$C$342,$C401,$D$332:$D$342,$D401)*
SUMPRODUCT($D$147:$N$152*($D$146:$N$146=$E$346)*($D$145:$N$145=$D401)*($C$147:$C$152=$B401))
) -
(
SUMIFS(O$318:O$328,$C$318:$C$328,$C401,$D$318:$D$328,$D401)*
SUMIFS(O$332:O$342,$C$332:$C$342,$C401,$D$332:$D$342,$D401)*
SUMPRODUCT($D$147:$N$152*($D$146:$N$146=$E$345)*($D$145:$N$145=$D401)*($C$147:$C$152=$B401))
)
)</f>
        <v>0</v>
      </c>
      <c r="P401" s="99" cm="1">
        <f t="array" ref="P401">$A401 * $E$108 * (
(
SUMIFS(P$318:P$328,$C$318:$C$328,$C401,$D$318:$D$328,$D401)*
SUMIFS(P$332:P$342,$C$332:$C$342,$C401,$D$332:$D$342,$D401)*
SUMPRODUCT($D$147:$N$152*($D$146:$N$146=$E$346)*($D$145:$N$145=$D401)*($C$147:$C$152=$B401))
) -
(
SUMIFS(P$318:P$328,$C$318:$C$328,$C401,$D$318:$D$328,$D401)*
SUMIFS(P$332:P$342,$C$332:$C$342,$C401,$D$332:$D$342,$D401)*
SUMPRODUCT($D$147:$N$152*($D$146:$N$146=$E$345)*($D$145:$N$145=$D401)*($C$147:$C$152=$B401))
)
)</f>
        <v>0</v>
      </c>
      <c r="Q401" s="99" cm="1">
        <f t="array" ref="Q401">$A401 * $E$108 * (
(
SUMIFS(Q$318:Q$328,$C$318:$C$328,$C401,$D$318:$D$328,$D401)*
SUMIFS(Q$332:Q$342,$C$332:$C$342,$C401,$D$332:$D$342,$D401)*
SUMPRODUCT($D$147:$N$152*($D$146:$N$146=$E$346)*($D$145:$N$145=$D401)*($C$147:$C$152=$B401))
) -
(
SUMIFS(Q$318:Q$328,$C$318:$C$328,$C401,$D$318:$D$328,$D401)*
SUMIFS(Q$332:Q$342,$C$332:$C$342,$C401,$D$332:$D$342,$D401)*
SUMPRODUCT($D$147:$N$152*($D$146:$N$146=$E$345)*($D$145:$N$145=$D401)*($C$147:$C$152=$B401))
)
)</f>
        <v>0</v>
      </c>
      <c r="R401" s="99" cm="1">
        <f t="array" ref="R401">$A401 * $E$108 * (
(
SUMIFS(R$318:R$328,$C$318:$C$328,$C401,$D$318:$D$328,$D401)*
SUMIFS(R$332:R$342,$C$332:$C$342,$C401,$D$332:$D$342,$D401)*
SUMPRODUCT($D$147:$N$152*($D$146:$N$146=$E$346)*($D$145:$N$145=$D401)*($C$147:$C$152=$B401))
) -
(
SUMIFS(R$318:R$328,$C$318:$C$328,$C401,$D$318:$D$328,$D401)*
SUMIFS(R$332:R$342,$C$332:$C$342,$C401,$D$332:$D$342,$D401)*
SUMPRODUCT($D$147:$N$152*($D$146:$N$146=$E$345)*($D$145:$N$145=$D401)*($C$147:$C$152=$B401))
)
)</f>
        <v>0</v>
      </c>
      <c r="S401" s="99" cm="1">
        <f t="array" ref="S401">$A401 * $E$108 * (
(
SUMIFS(S$318:S$328,$C$318:$C$328,$C401,$D$318:$D$328,$D401)*
SUMIFS(S$332:S$342,$C$332:$C$342,$C401,$D$332:$D$342,$D401)*
SUMPRODUCT($D$147:$N$152*($D$146:$N$146=$E$346)*($D$145:$N$145=$D401)*($C$147:$C$152=$B401))
) -
(
SUMIFS(S$318:S$328,$C$318:$C$328,$C401,$D$318:$D$328,$D401)*
SUMIFS(S$332:S$342,$C$332:$C$342,$C401,$D$332:$D$342,$D401)*
SUMPRODUCT($D$147:$N$152*($D$146:$N$146=$E$345)*($D$145:$N$145=$D401)*($C$147:$C$152=$B401))
)
)</f>
        <v>0</v>
      </c>
      <c r="T401" s="99" cm="1">
        <f t="array" ref="T401">$A401 * $E$108 * (
(
SUMIFS(T$318:T$328,$C$318:$C$328,$C401,$D$318:$D$328,$D401)*
SUMIFS(T$332:T$342,$C$332:$C$342,$C401,$D$332:$D$342,$D401)*
SUMPRODUCT($D$147:$N$152*($D$146:$N$146=$E$346)*($D$145:$N$145=$D401)*($C$147:$C$152=$B401))
) -
(
SUMIFS(T$318:T$328,$C$318:$C$328,$C401,$D$318:$D$328,$D401)*
SUMIFS(T$332:T$342,$C$332:$C$342,$C401,$D$332:$D$342,$D401)*
SUMPRODUCT($D$147:$N$152*($D$146:$N$146=$E$345)*($D$145:$N$145=$D401)*($C$147:$C$152=$B401))
)
)</f>
        <v>0</v>
      </c>
      <c r="U401" s="99" cm="1">
        <f t="array" ref="U401">$A401 * $E$108 * (
(
SUMIFS(U$318:U$328,$C$318:$C$328,$C401,$D$318:$D$328,$D401)*
SUMIFS(U$332:U$342,$C$332:$C$342,$C401,$D$332:$D$342,$D401)*
SUMPRODUCT($D$147:$N$152*($D$146:$N$146=$E$346)*($D$145:$N$145=$D401)*($C$147:$C$152=$B401))
) -
(
SUMIFS(U$318:U$328,$C$318:$C$328,$C401,$D$318:$D$328,$D401)*
SUMIFS(U$332:U$342,$C$332:$C$342,$C401,$D$332:$D$342,$D401)*
SUMPRODUCT($D$147:$N$152*($D$146:$N$146=$E$345)*($D$145:$N$145=$D401)*($C$147:$C$152=$B401))
)
)</f>
        <v>0</v>
      </c>
      <c r="V401" s="99" cm="1">
        <f t="array" ref="V401">$A401 * $E$108 * (
(
SUMIFS(V$318:V$328,$C$318:$C$328,$C401,$D$318:$D$328,$D401)*
SUMIFS(V$332:V$342,$C$332:$C$342,$C401,$D$332:$D$342,$D401)*
SUMPRODUCT($D$147:$N$152*($D$146:$N$146=$E$346)*($D$145:$N$145=$D401)*($C$147:$C$152=$B401))
) -
(
SUMIFS(V$318:V$328,$C$318:$C$328,$C401,$D$318:$D$328,$D401)*
SUMIFS(V$332:V$342,$C$332:$C$342,$C401,$D$332:$D$342,$D401)*
SUMPRODUCT($D$147:$N$152*($D$146:$N$146=$E$345)*($D$145:$N$145=$D401)*($C$147:$C$152=$B401))
)
)</f>
        <v>0</v>
      </c>
      <c r="W401" s="99" cm="1">
        <f t="array" ref="W401">$A401 * $E$108 * (
(
SUMIFS(W$318:W$328,$C$318:$C$328,$C401,$D$318:$D$328,$D401)*
SUMIFS(W$332:W$342,$C$332:$C$342,$C401,$D$332:$D$342,$D401)*
SUMPRODUCT($D$147:$N$152*($D$146:$N$146=$E$346)*($D$145:$N$145=$D401)*($C$147:$C$152=$B401))
) -
(
SUMIFS(W$318:W$328,$C$318:$C$328,$C401,$D$318:$D$328,$D401)*
SUMIFS(W$332:W$342,$C$332:$C$342,$C401,$D$332:$D$342,$D401)*
SUMPRODUCT($D$147:$N$152*($D$146:$N$146=$E$345)*($D$145:$N$145=$D401)*($C$147:$C$152=$B401))
)
)</f>
        <v>0</v>
      </c>
      <c r="X401" s="99" cm="1">
        <f t="array" ref="X401">$A401 * $E$108 * (
(
SUMIFS(X$318:X$328,$C$318:$C$328,$C401,$D$318:$D$328,$D401)*
SUMIFS(X$332:X$342,$C$332:$C$342,$C401,$D$332:$D$342,$D401)*
SUMPRODUCT($D$147:$N$152*($D$146:$N$146=$E$346)*($D$145:$N$145=$D401)*($C$147:$C$152=$B401))
) -
(
SUMIFS(X$318:X$328,$C$318:$C$328,$C401,$D$318:$D$328,$D401)*
SUMIFS(X$332:X$342,$C$332:$C$342,$C401,$D$332:$D$342,$D401)*
SUMPRODUCT($D$147:$N$152*($D$146:$N$146=$E$345)*($D$145:$N$145=$D401)*($C$147:$C$152=$B401))
)
)</f>
        <v>0</v>
      </c>
      <c r="Y401" s="99" cm="1">
        <f t="array" ref="Y401">$A401 * $E$108 * (
(
SUMIFS(Y$318:Y$328,$C$318:$C$328,$C401,$D$318:$D$328,$D401)*
SUMIFS(Y$332:Y$342,$C$332:$C$342,$C401,$D$332:$D$342,$D401)*
SUMPRODUCT($D$147:$N$152*($D$146:$N$146=$E$346)*($D$145:$N$145=$D401)*($C$147:$C$152=$B401))
) -
(
SUMIFS(Y$318:Y$328,$C$318:$C$328,$C401,$D$318:$D$328,$D401)*
SUMIFS(Y$332:Y$342,$C$332:$C$342,$C401,$D$332:$D$342,$D401)*
SUMPRODUCT($D$147:$N$152*($D$146:$N$146=$E$345)*($D$145:$N$145=$D401)*($C$147:$C$152=$B401))
)
)</f>
        <v>0</v>
      </c>
      <c r="Z401" s="99" cm="1">
        <f t="array" ref="Z401">$A401 * $E$108 * (
(
SUMIFS(Z$318:Z$328,$C$318:$C$328,$C401,$D$318:$D$328,$D401)*
SUMIFS(Z$332:Z$342,$C$332:$C$342,$C401,$D$332:$D$342,$D401)*
SUMPRODUCT($D$147:$N$152*($D$146:$N$146=$E$346)*($D$145:$N$145=$D401)*($C$147:$C$152=$B401))
) -
(
SUMIFS(Z$318:Z$328,$C$318:$C$328,$C401,$D$318:$D$328,$D401)*
SUMIFS(Z$332:Z$342,$C$332:$C$342,$C401,$D$332:$D$342,$D401)*
SUMPRODUCT($D$147:$N$152*($D$146:$N$146=$E$345)*($D$145:$N$145=$D401)*($C$147:$C$152=$B401))
)
)</f>
        <v>0</v>
      </c>
      <c r="AA401" s="99" cm="1">
        <f t="array" ref="AA401">$A401 * $E$108 * (
(
SUMIFS(AA$318:AA$328,$C$318:$C$328,$C401,$D$318:$D$328,$D401)*
SUMIFS(AA$332:AA$342,$C$332:$C$342,$C401,$D$332:$D$342,$D401)*
SUMPRODUCT($D$147:$N$152*($D$146:$N$146=$E$346)*($D$145:$N$145=$D401)*($C$147:$C$152=$B401))
) -
(
SUMIFS(AA$318:AA$328,$C$318:$C$328,$C401,$D$318:$D$328,$D401)*
SUMIFS(AA$332:AA$342,$C$332:$C$342,$C401,$D$332:$D$342,$D401)*
SUMPRODUCT($D$147:$N$152*($D$146:$N$146=$E$345)*($D$145:$N$145=$D401)*($C$147:$C$152=$B401))
)
)</f>
        <v>0</v>
      </c>
      <c r="AB401" s="99" cm="1">
        <f t="array" ref="AB401">$A401 * $E$108 * (
(
SUMIFS(AB$318:AB$328,$C$318:$C$328,$C401,$D$318:$D$328,$D401)*
SUMIFS(AB$332:AB$342,$C$332:$C$342,$C401,$D$332:$D$342,$D401)*
SUMPRODUCT($D$147:$N$152*($D$146:$N$146=$E$346)*($D$145:$N$145=$D401)*($C$147:$C$152=$B401))
) -
(
SUMIFS(AB$318:AB$328,$C$318:$C$328,$C401,$D$318:$D$328,$D401)*
SUMIFS(AB$332:AB$342,$C$332:$C$342,$C401,$D$332:$D$342,$D401)*
SUMPRODUCT($D$147:$N$152*($D$146:$N$146=$E$345)*($D$145:$N$145=$D401)*($C$147:$C$152=$B401))
)
)</f>
        <v>0</v>
      </c>
      <c r="AC401" s="99" cm="1">
        <f t="array" ref="AC401">$A401 * $E$108 * (
(
SUMIFS(AC$318:AC$328,$C$318:$C$328,$C401,$D$318:$D$328,$D401)*
SUMIFS(AC$332:AC$342,$C$332:$C$342,$C401,$D$332:$D$342,$D401)*
SUMPRODUCT($D$147:$N$152*($D$146:$N$146=$E$346)*($D$145:$N$145=$D401)*($C$147:$C$152=$B401))
) -
(
SUMIFS(AC$318:AC$328,$C$318:$C$328,$C401,$D$318:$D$328,$D401)*
SUMIFS(AC$332:AC$342,$C$332:$C$342,$C401,$D$332:$D$342,$D401)*
SUMPRODUCT($D$147:$N$152*($D$146:$N$146=$E$345)*($D$145:$N$145=$D401)*($C$147:$C$152=$B401))
)
)</f>
        <v>0</v>
      </c>
      <c r="AD401" s="99" cm="1">
        <f t="array" ref="AD401">$A401 * $E$108 * (
(
SUMIFS(AD$318:AD$328,$C$318:$C$328,$C401,$D$318:$D$328,$D401)*
SUMIFS(AD$332:AD$342,$C$332:$C$342,$C401,$D$332:$D$342,$D401)*
SUMPRODUCT($D$147:$N$152*($D$146:$N$146=$E$346)*($D$145:$N$145=$D401)*($C$147:$C$152=$B401))
) -
(
SUMIFS(AD$318:AD$328,$C$318:$C$328,$C401,$D$318:$D$328,$D401)*
SUMIFS(AD$332:AD$342,$C$332:$C$342,$C401,$D$332:$D$342,$D401)*
SUMPRODUCT($D$147:$N$152*($D$146:$N$146=$E$345)*($D$145:$N$145=$D401)*($C$147:$C$152=$B401))
)
)</f>
        <v>0</v>
      </c>
    </row>
    <row r="402" spans="1:30" x14ac:dyDescent="0.2">
      <c r="A402" s="15">
        <f>1</f>
        <v>1</v>
      </c>
      <c r="B402" s="6" t="s">
        <v>46</v>
      </c>
      <c r="C402" s="6" t="s">
        <v>36</v>
      </c>
      <c r="D402" s="6" t="s">
        <v>123</v>
      </c>
      <c r="E402" s="99" cm="1">
        <f t="array" ref="E402">$A402 * $E$108 * (
(
SUMIFS(E$318:E$328,$C$318:$C$328,$C402,$D$318:$D$328,$D402)*
SUMIFS(E$332:E$342,$C$332:$C$342,$C402,$D$332:$D$342,$D402)*
SUMPRODUCT($D$147:$N$152*($D$146:$N$146=$E$346)*($D$145:$N$145=$D402)*($C$147:$C$152=$B402))
) -
(
SUMIFS(E$318:E$328,$C$318:$C$328,$C402,$D$318:$D$328,$D402)*
SUMIFS(E$332:E$342,$C$332:$C$342,$C402,$D$332:$D$342,$D402)*
SUMPRODUCT($D$147:$N$152*($D$146:$N$146=$E$345)*($D$145:$N$145=$D402)*($C$147:$C$152=$B402))
)
)</f>
        <v>0</v>
      </c>
      <c r="F402" s="99" cm="1">
        <f t="array" ref="F402">$A402 * $E$108 * (
(
SUMIFS(F$318:F$328,$C$318:$C$328,$C402,$D$318:$D$328,$D402)*
SUMIFS(F$332:F$342,$C$332:$C$342,$C402,$D$332:$D$342,$D402)*
SUMPRODUCT($D$147:$N$152*($D$146:$N$146=$E$346)*($D$145:$N$145=$D402)*($C$147:$C$152=$B402))
) -
(
SUMIFS(F$318:F$328,$C$318:$C$328,$C402,$D$318:$D$328,$D402)*
SUMIFS(F$332:F$342,$C$332:$C$342,$C402,$D$332:$D$342,$D402)*
SUMPRODUCT($D$147:$N$152*($D$146:$N$146=$E$345)*($D$145:$N$145=$D402)*($C$147:$C$152=$B402))
)
)</f>
        <v>0</v>
      </c>
      <c r="G402" s="99" cm="1">
        <f t="array" ref="G402">$A402 * $E$108 * (
(
SUMIFS(G$318:G$328,$C$318:$C$328,$C402,$D$318:$D$328,$D402)*
SUMIFS(G$332:G$342,$C$332:$C$342,$C402,$D$332:$D$342,$D402)*
SUMPRODUCT($D$147:$N$152*($D$146:$N$146=$E$346)*($D$145:$N$145=$D402)*($C$147:$C$152=$B402))
) -
(
SUMIFS(G$318:G$328,$C$318:$C$328,$C402,$D$318:$D$328,$D402)*
SUMIFS(G$332:G$342,$C$332:$C$342,$C402,$D$332:$D$342,$D402)*
SUMPRODUCT($D$147:$N$152*($D$146:$N$146=$E$345)*($D$145:$N$145=$D402)*($C$147:$C$152=$B402))
)
)</f>
        <v>0</v>
      </c>
      <c r="H402" s="99" cm="1">
        <f t="array" ref="H402">$A402 * $E$108 * (
(
SUMIFS(H$318:H$328,$C$318:$C$328,$C402,$D$318:$D$328,$D402)*
SUMIFS(H$332:H$342,$C$332:$C$342,$C402,$D$332:$D$342,$D402)*
SUMPRODUCT($D$147:$N$152*($D$146:$N$146=$E$346)*($D$145:$N$145=$D402)*($C$147:$C$152=$B402))
) -
(
SUMIFS(H$318:H$328,$C$318:$C$328,$C402,$D$318:$D$328,$D402)*
SUMIFS(H$332:H$342,$C$332:$C$342,$C402,$D$332:$D$342,$D402)*
SUMPRODUCT($D$147:$N$152*($D$146:$N$146=$E$345)*($D$145:$N$145=$D402)*($C$147:$C$152=$B402))
)
)</f>
        <v>0</v>
      </c>
      <c r="I402" s="99" cm="1">
        <f t="array" ref="I402">$A402 * $E$108 * (
(
SUMIFS(I$318:I$328,$C$318:$C$328,$C402,$D$318:$D$328,$D402)*
SUMIFS(I$332:I$342,$C$332:$C$342,$C402,$D$332:$D$342,$D402)*
SUMPRODUCT($D$147:$N$152*($D$146:$N$146=$E$346)*($D$145:$N$145=$D402)*($C$147:$C$152=$B402))
) -
(
SUMIFS(I$318:I$328,$C$318:$C$328,$C402,$D$318:$D$328,$D402)*
SUMIFS(I$332:I$342,$C$332:$C$342,$C402,$D$332:$D$342,$D402)*
SUMPRODUCT($D$147:$N$152*($D$146:$N$146=$E$345)*($D$145:$N$145=$D402)*($C$147:$C$152=$B402))
)
)</f>
        <v>0</v>
      </c>
      <c r="J402" s="99" cm="1">
        <f t="array" ref="J402">$A402 * $E$108 * (
(
SUMIFS(J$318:J$328,$C$318:$C$328,$C402,$D$318:$D$328,$D402)*
SUMIFS(J$332:J$342,$C$332:$C$342,$C402,$D$332:$D$342,$D402)*
SUMPRODUCT($D$147:$N$152*($D$146:$N$146=$E$346)*($D$145:$N$145=$D402)*($C$147:$C$152=$B402))
) -
(
SUMIFS(J$318:J$328,$C$318:$C$328,$C402,$D$318:$D$328,$D402)*
SUMIFS(J$332:J$342,$C$332:$C$342,$C402,$D$332:$D$342,$D402)*
SUMPRODUCT($D$147:$N$152*($D$146:$N$146=$E$345)*($D$145:$N$145=$D402)*($C$147:$C$152=$B402))
)
)</f>
        <v>0</v>
      </c>
      <c r="K402" s="99" cm="1">
        <f t="array" ref="K402">$A402 * $E$108 * (
(
SUMIFS(K$318:K$328,$C$318:$C$328,$C402,$D$318:$D$328,$D402)*
SUMIFS(K$332:K$342,$C$332:$C$342,$C402,$D$332:$D$342,$D402)*
SUMPRODUCT($D$147:$N$152*($D$146:$N$146=$E$346)*($D$145:$N$145=$D402)*($C$147:$C$152=$B402))
) -
(
SUMIFS(K$318:K$328,$C$318:$C$328,$C402,$D$318:$D$328,$D402)*
SUMIFS(K$332:K$342,$C$332:$C$342,$C402,$D$332:$D$342,$D402)*
SUMPRODUCT($D$147:$N$152*($D$146:$N$146=$E$345)*($D$145:$N$145=$D402)*($C$147:$C$152=$B402))
)
)</f>
        <v>0</v>
      </c>
      <c r="L402" s="99" cm="1">
        <f t="array" ref="L402">$A402 * $E$108 * (
(
SUMIFS(L$318:L$328,$C$318:$C$328,$C402,$D$318:$D$328,$D402)*
SUMIFS(L$332:L$342,$C$332:$C$342,$C402,$D$332:$D$342,$D402)*
SUMPRODUCT($D$147:$N$152*($D$146:$N$146=$E$346)*($D$145:$N$145=$D402)*($C$147:$C$152=$B402))
) -
(
SUMIFS(L$318:L$328,$C$318:$C$328,$C402,$D$318:$D$328,$D402)*
SUMIFS(L$332:L$342,$C$332:$C$342,$C402,$D$332:$D$342,$D402)*
SUMPRODUCT($D$147:$N$152*($D$146:$N$146=$E$345)*($D$145:$N$145=$D402)*($C$147:$C$152=$B402))
)
)</f>
        <v>0</v>
      </c>
      <c r="M402" s="99" cm="1">
        <f t="array" ref="M402">$A402 * $E$108 * (
(
SUMIFS(M$318:M$328,$C$318:$C$328,$C402,$D$318:$D$328,$D402)*
SUMIFS(M$332:M$342,$C$332:$C$342,$C402,$D$332:$D$342,$D402)*
SUMPRODUCT($D$147:$N$152*($D$146:$N$146=$E$346)*($D$145:$N$145=$D402)*($C$147:$C$152=$B402))
) -
(
SUMIFS(M$318:M$328,$C$318:$C$328,$C402,$D$318:$D$328,$D402)*
SUMIFS(M$332:M$342,$C$332:$C$342,$C402,$D$332:$D$342,$D402)*
SUMPRODUCT($D$147:$N$152*($D$146:$N$146=$E$345)*($D$145:$N$145=$D402)*($C$147:$C$152=$B402))
)
)</f>
        <v>0</v>
      </c>
      <c r="N402" s="99" cm="1">
        <f t="array" ref="N402">$A402 * $E$108 * (
(
SUMIFS(N$318:N$328,$C$318:$C$328,$C402,$D$318:$D$328,$D402)*
SUMIFS(N$332:N$342,$C$332:$C$342,$C402,$D$332:$D$342,$D402)*
SUMPRODUCT($D$147:$N$152*($D$146:$N$146=$E$346)*($D$145:$N$145=$D402)*($C$147:$C$152=$B402))
) -
(
SUMIFS(N$318:N$328,$C$318:$C$328,$C402,$D$318:$D$328,$D402)*
SUMIFS(N$332:N$342,$C$332:$C$342,$C402,$D$332:$D$342,$D402)*
SUMPRODUCT($D$147:$N$152*($D$146:$N$146=$E$345)*($D$145:$N$145=$D402)*($C$147:$C$152=$B402))
)
)</f>
        <v>0</v>
      </c>
      <c r="O402" s="99" cm="1">
        <f t="array" ref="O402">$A402 * $E$108 * (
(
SUMIFS(O$318:O$328,$C$318:$C$328,$C402,$D$318:$D$328,$D402)*
SUMIFS(O$332:O$342,$C$332:$C$342,$C402,$D$332:$D$342,$D402)*
SUMPRODUCT($D$147:$N$152*($D$146:$N$146=$E$346)*($D$145:$N$145=$D402)*($C$147:$C$152=$B402))
) -
(
SUMIFS(O$318:O$328,$C$318:$C$328,$C402,$D$318:$D$328,$D402)*
SUMIFS(O$332:O$342,$C$332:$C$342,$C402,$D$332:$D$342,$D402)*
SUMPRODUCT($D$147:$N$152*($D$146:$N$146=$E$345)*($D$145:$N$145=$D402)*($C$147:$C$152=$B402))
)
)</f>
        <v>0</v>
      </c>
      <c r="P402" s="99" cm="1">
        <f t="array" ref="P402">$A402 * $E$108 * (
(
SUMIFS(P$318:P$328,$C$318:$C$328,$C402,$D$318:$D$328,$D402)*
SUMIFS(P$332:P$342,$C$332:$C$342,$C402,$D$332:$D$342,$D402)*
SUMPRODUCT($D$147:$N$152*($D$146:$N$146=$E$346)*($D$145:$N$145=$D402)*($C$147:$C$152=$B402))
) -
(
SUMIFS(P$318:P$328,$C$318:$C$328,$C402,$D$318:$D$328,$D402)*
SUMIFS(P$332:P$342,$C$332:$C$342,$C402,$D$332:$D$342,$D402)*
SUMPRODUCT($D$147:$N$152*($D$146:$N$146=$E$345)*($D$145:$N$145=$D402)*($C$147:$C$152=$B402))
)
)</f>
        <v>0</v>
      </c>
      <c r="Q402" s="99" cm="1">
        <f t="array" ref="Q402">$A402 * $E$108 * (
(
SUMIFS(Q$318:Q$328,$C$318:$C$328,$C402,$D$318:$D$328,$D402)*
SUMIFS(Q$332:Q$342,$C$332:$C$342,$C402,$D$332:$D$342,$D402)*
SUMPRODUCT($D$147:$N$152*($D$146:$N$146=$E$346)*($D$145:$N$145=$D402)*($C$147:$C$152=$B402))
) -
(
SUMIFS(Q$318:Q$328,$C$318:$C$328,$C402,$D$318:$D$328,$D402)*
SUMIFS(Q$332:Q$342,$C$332:$C$342,$C402,$D$332:$D$342,$D402)*
SUMPRODUCT($D$147:$N$152*($D$146:$N$146=$E$345)*($D$145:$N$145=$D402)*($C$147:$C$152=$B402))
)
)</f>
        <v>0</v>
      </c>
      <c r="R402" s="99" cm="1">
        <f t="array" ref="R402">$A402 * $E$108 * (
(
SUMIFS(R$318:R$328,$C$318:$C$328,$C402,$D$318:$D$328,$D402)*
SUMIFS(R$332:R$342,$C$332:$C$342,$C402,$D$332:$D$342,$D402)*
SUMPRODUCT($D$147:$N$152*($D$146:$N$146=$E$346)*($D$145:$N$145=$D402)*($C$147:$C$152=$B402))
) -
(
SUMIFS(R$318:R$328,$C$318:$C$328,$C402,$D$318:$D$328,$D402)*
SUMIFS(R$332:R$342,$C$332:$C$342,$C402,$D$332:$D$342,$D402)*
SUMPRODUCT($D$147:$N$152*($D$146:$N$146=$E$345)*($D$145:$N$145=$D402)*($C$147:$C$152=$B402))
)
)</f>
        <v>0</v>
      </c>
      <c r="S402" s="99" cm="1">
        <f t="array" ref="S402">$A402 * $E$108 * (
(
SUMIFS(S$318:S$328,$C$318:$C$328,$C402,$D$318:$D$328,$D402)*
SUMIFS(S$332:S$342,$C$332:$C$342,$C402,$D$332:$D$342,$D402)*
SUMPRODUCT($D$147:$N$152*($D$146:$N$146=$E$346)*($D$145:$N$145=$D402)*($C$147:$C$152=$B402))
) -
(
SUMIFS(S$318:S$328,$C$318:$C$328,$C402,$D$318:$D$328,$D402)*
SUMIFS(S$332:S$342,$C$332:$C$342,$C402,$D$332:$D$342,$D402)*
SUMPRODUCT($D$147:$N$152*($D$146:$N$146=$E$345)*($D$145:$N$145=$D402)*($C$147:$C$152=$B402))
)
)</f>
        <v>0</v>
      </c>
      <c r="T402" s="99" cm="1">
        <f t="array" ref="T402">$A402 * $E$108 * (
(
SUMIFS(T$318:T$328,$C$318:$C$328,$C402,$D$318:$D$328,$D402)*
SUMIFS(T$332:T$342,$C$332:$C$342,$C402,$D$332:$D$342,$D402)*
SUMPRODUCT($D$147:$N$152*($D$146:$N$146=$E$346)*($D$145:$N$145=$D402)*($C$147:$C$152=$B402))
) -
(
SUMIFS(T$318:T$328,$C$318:$C$328,$C402,$D$318:$D$328,$D402)*
SUMIFS(T$332:T$342,$C$332:$C$342,$C402,$D$332:$D$342,$D402)*
SUMPRODUCT($D$147:$N$152*($D$146:$N$146=$E$345)*($D$145:$N$145=$D402)*($C$147:$C$152=$B402))
)
)</f>
        <v>0</v>
      </c>
      <c r="U402" s="99" cm="1">
        <f t="array" ref="U402">$A402 * $E$108 * (
(
SUMIFS(U$318:U$328,$C$318:$C$328,$C402,$D$318:$D$328,$D402)*
SUMIFS(U$332:U$342,$C$332:$C$342,$C402,$D$332:$D$342,$D402)*
SUMPRODUCT($D$147:$N$152*($D$146:$N$146=$E$346)*($D$145:$N$145=$D402)*($C$147:$C$152=$B402))
) -
(
SUMIFS(U$318:U$328,$C$318:$C$328,$C402,$D$318:$D$328,$D402)*
SUMIFS(U$332:U$342,$C$332:$C$342,$C402,$D$332:$D$342,$D402)*
SUMPRODUCT($D$147:$N$152*($D$146:$N$146=$E$345)*($D$145:$N$145=$D402)*($C$147:$C$152=$B402))
)
)</f>
        <v>0</v>
      </c>
      <c r="V402" s="99" cm="1">
        <f t="array" ref="V402">$A402 * $E$108 * (
(
SUMIFS(V$318:V$328,$C$318:$C$328,$C402,$D$318:$D$328,$D402)*
SUMIFS(V$332:V$342,$C$332:$C$342,$C402,$D$332:$D$342,$D402)*
SUMPRODUCT($D$147:$N$152*($D$146:$N$146=$E$346)*($D$145:$N$145=$D402)*($C$147:$C$152=$B402))
) -
(
SUMIFS(V$318:V$328,$C$318:$C$328,$C402,$D$318:$D$328,$D402)*
SUMIFS(V$332:V$342,$C$332:$C$342,$C402,$D$332:$D$342,$D402)*
SUMPRODUCT($D$147:$N$152*($D$146:$N$146=$E$345)*($D$145:$N$145=$D402)*($C$147:$C$152=$B402))
)
)</f>
        <v>0</v>
      </c>
      <c r="W402" s="99" cm="1">
        <f t="array" ref="W402">$A402 * $E$108 * (
(
SUMIFS(W$318:W$328,$C$318:$C$328,$C402,$D$318:$D$328,$D402)*
SUMIFS(W$332:W$342,$C$332:$C$342,$C402,$D$332:$D$342,$D402)*
SUMPRODUCT($D$147:$N$152*($D$146:$N$146=$E$346)*($D$145:$N$145=$D402)*($C$147:$C$152=$B402))
) -
(
SUMIFS(W$318:W$328,$C$318:$C$328,$C402,$D$318:$D$328,$D402)*
SUMIFS(W$332:W$342,$C$332:$C$342,$C402,$D$332:$D$342,$D402)*
SUMPRODUCT($D$147:$N$152*($D$146:$N$146=$E$345)*($D$145:$N$145=$D402)*($C$147:$C$152=$B402))
)
)</f>
        <v>0</v>
      </c>
      <c r="X402" s="99" cm="1">
        <f t="array" ref="X402">$A402 * $E$108 * (
(
SUMIFS(X$318:X$328,$C$318:$C$328,$C402,$D$318:$D$328,$D402)*
SUMIFS(X$332:X$342,$C$332:$C$342,$C402,$D$332:$D$342,$D402)*
SUMPRODUCT($D$147:$N$152*($D$146:$N$146=$E$346)*($D$145:$N$145=$D402)*($C$147:$C$152=$B402))
) -
(
SUMIFS(X$318:X$328,$C$318:$C$328,$C402,$D$318:$D$328,$D402)*
SUMIFS(X$332:X$342,$C$332:$C$342,$C402,$D$332:$D$342,$D402)*
SUMPRODUCT($D$147:$N$152*($D$146:$N$146=$E$345)*($D$145:$N$145=$D402)*($C$147:$C$152=$B402))
)
)</f>
        <v>0</v>
      </c>
      <c r="Y402" s="99" cm="1">
        <f t="array" ref="Y402">$A402 * $E$108 * (
(
SUMIFS(Y$318:Y$328,$C$318:$C$328,$C402,$D$318:$D$328,$D402)*
SUMIFS(Y$332:Y$342,$C$332:$C$342,$C402,$D$332:$D$342,$D402)*
SUMPRODUCT($D$147:$N$152*($D$146:$N$146=$E$346)*($D$145:$N$145=$D402)*($C$147:$C$152=$B402))
) -
(
SUMIFS(Y$318:Y$328,$C$318:$C$328,$C402,$D$318:$D$328,$D402)*
SUMIFS(Y$332:Y$342,$C$332:$C$342,$C402,$D$332:$D$342,$D402)*
SUMPRODUCT($D$147:$N$152*($D$146:$N$146=$E$345)*($D$145:$N$145=$D402)*($C$147:$C$152=$B402))
)
)</f>
        <v>0</v>
      </c>
      <c r="Z402" s="99" cm="1">
        <f t="array" ref="Z402">$A402 * $E$108 * (
(
SUMIFS(Z$318:Z$328,$C$318:$C$328,$C402,$D$318:$D$328,$D402)*
SUMIFS(Z$332:Z$342,$C$332:$C$342,$C402,$D$332:$D$342,$D402)*
SUMPRODUCT($D$147:$N$152*($D$146:$N$146=$E$346)*($D$145:$N$145=$D402)*($C$147:$C$152=$B402))
) -
(
SUMIFS(Z$318:Z$328,$C$318:$C$328,$C402,$D$318:$D$328,$D402)*
SUMIFS(Z$332:Z$342,$C$332:$C$342,$C402,$D$332:$D$342,$D402)*
SUMPRODUCT($D$147:$N$152*($D$146:$N$146=$E$345)*($D$145:$N$145=$D402)*($C$147:$C$152=$B402))
)
)</f>
        <v>0</v>
      </c>
      <c r="AA402" s="99" cm="1">
        <f t="array" ref="AA402">$A402 * $E$108 * (
(
SUMIFS(AA$318:AA$328,$C$318:$C$328,$C402,$D$318:$D$328,$D402)*
SUMIFS(AA$332:AA$342,$C$332:$C$342,$C402,$D$332:$D$342,$D402)*
SUMPRODUCT($D$147:$N$152*($D$146:$N$146=$E$346)*($D$145:$N$145=$D402)*($C$147:$C$152=$B402))
) -
(
SUMIFS(AA$318:AA$328,$C$318:$C$328,$C402,$D$318:$D$328,$D402)*
SUMIFS(AA$332:AA$342,$C$332:$C$342,$C402,$D$332:$D$342,$D402)*
SUMPRODUCT($D$147:$N$152*($D$146:$N$146=$E$345)*($D$145:$N$145=$D402)*($C$147:$C$152=$B402))
)
)</f>
        <v>0</v>
      </c>
      <c r="AB402" s="99" cm="1">
        <f t="array" ref="AB402">$A402 * $E$108 * (
(
SUMIFS(AB$318:AB$328,$C$318:$C$328,$C402,$D$318:$D$328,$D402)*
SUMIFS(AB$332:AB$342,$C$332:$C$342,$C402,$D$332:$D$342,$D402)*
SUMPRODUCT($D$147:$N$152*($D$146:$N$146=$E$346)*($D$145:$N$145=$D402)*($C$147:$C$152=$B402))
) -
(
SUMIFS(AB$318:AB$328,$C$318:$C$328,$C402,$D$318:$D$328,$D402)*
SUMIFS(AB$332:AB$342,$C$332:$C$342,$C402,$D$332:$D$342,$D402)*
SUMPRODUCT($D$147:$N$152*($D$146:$N$146=$E$345)*($D$145:$N$145=$D402)*($C$147:$C$152=$B402))
)
)</f>
        <v>0</v>
      </c>
      <c r="AC402" s="99" cm="1">
        <f t="array" ref="AC402">$A402 * $E$108 * (
(
SUMIFS(AC$318:AC$328,$C$318:$C$328,$C402,$D$318:$D$328,$D402)*
SUMIFS(AC$332:AC$342,$C$332:$C$342,$C402,$D$332:$D$342,$D402)*
SUMPRODUCT($D$147:$N$152*($D$146:$N$146=$E$346)*($D$145:$N$145=$D402)*($C$147:$C$152=$B402))
) -
(
SUMIFS(AC$318:AC$328,$C$318:$C$328,$C402,$D$318:$D$328,$D402)*
SUMIFS(AC$332:AC$342,$C$332:$C$342,$C402,$D$332:$D$342,$D402)*
SUMPRODUCT($D$147:$N$152*($D$146:$N$146=$E$345)*($D$145:$N$145=$D402)*($C$147:$C$152=$B402))
)
)</f>
        <v>0</v>
      </c>
      <c r="AD402" s="99" cm="1">
        <f t="array" ref="AD402">$A402 * $E$108 * (
(
SUMIFS(AD$318:AD$328,$C$318:$C$328,$C402,$D$318:$D$328,$D402)*
SUMIFS(AD$332:AD$342,$C$332:$C$342,$C402,$D$332:$D$342,$D402)*
SUMPRODUCT($D$147:$N$152*($D$146:$N$146=$E$346)*($D$145:$N$145=$D402)*($C$147:$C$152=$B402))
) -
(
SUMIFS(AD$318:AD$328,$C$318:$C$328,$C402,$D$318:$D$328,$D402)*
SUMIFS(AD$332:AD$342,$C$332:$C$342,$C402,$D$332:$D$342,$D402)*
SUMPRODUCT($D$147:$N$152*($D$146:$N$146=$E$345)*($D$145:$N$145=$D402)*($C$147:$C$152=$B402))
)
)</f>
        <v>0</v>
      </c>
    </row>
    <row r="403" spans="1:30" x14ac:dyDescent="0.2">
      <c r="A403" s="15">
        <f>1</f>
        <v>1</v>
      </c>
      <c r="B403" s="6" t="s">
        <v>47</v>
      </c>
      <c r="C403" s="6" t="s">
        <v>36</v>
      </c>
      <c r="D403" s="6" t="s">
        <v>123</v>
      </c>
      <c r="E403" s="99" cm="1">
        <f t="array" ref="E403">$A403 * $E$108 * (
(
SUMIFS(E$318:E$328,$C$318:$C$328,$C403,$D$318:$D$328,$D403)*
SUMIFS(E$332:E$342,$C$332:$C$342,$C403,$D$332:$D$342,$D403)*
SUMPRODUCT($D$147:$N$152*($D$146:$N$146=$E$346)*($D$145:$N$145=$D403)*($C$147:$C$152=$B403))
) -
(
SUMIFS(E$318:E$328,$C$318:$C$328,$C403,$D$318:$D$328,$D403)*
SUMIFS(E$332:E$342,$C$332:$C$342,$C403,$D$332:$D$342,$D403)*
SUMPRODUCT($D$147:$N$152*($D$146:$N$146=$E$345)*($D$145:$N$145=$D403)*($C$147:$C$152=$B403))
)
)</f>
        <v>0</v>
      </c>
      <c r="F403" s="99" cm="1">
        <f t="array" ref="F403">$A403 * $E$108 * (
(
SUMIFS(F$318:F$328,$C$318:$C$328,$C403,$D$318:$D$328,$D403)*
SUMIFS(F$332:F$342,$C$332:$C$342,$C403,$D$332:$D$342,$D403)*
SUMPRODUCT($D$147:$N$152*($D$146:$N$146=$E$346)*($D$145:$N$145=$D403)*($C$147:$C$152=$B403))
) -
(
SUMIFS(F$318:F$328,$C$318:$C$328,$C403,$D$318:$D$328,$D403)*
SUMIFS(F$332:F$342,$C$332:$C$342,$C403,$D$332:$D$342,$D403)*
SUMPRODUCT($D$147:$N$152*($D$146:$N$146=$E$345)*($D$145:$N$145=$D403)*($C$147:$C$152=$B403))
)
)</f>
        <v>0</v>
      </c>
      <c r="G403" s="99" cm="1">
        <f t="array" ref="G403">$A403 * $E$108 * (
(
SUMIFS(G$318:G$328,$C$318:$C$328,$C403,$D$318:$D$328,$D403)*
SUMIFS(G$332:G$342,$C$332:$C$342,$C403,$D$332:$D$342,$D403)*
SUMPRODUCT($D$147:$N$152*($D$146:$N$146=$E$346)*($D$145:$N$145=$D403)*($C$147:$C$152=$B403))
) -
(
SUMIFS(G$318:G$328,$C$318:$C$328,$C403,$D$318:$D$328,$D403)*
SUMIFS(G$332:G$342,$C$332:$C$342,$C403,$D$332:$D$342,$D403)*
SUMPRODUCT($D$147:$N$152*($D$146:$N$146=$E$345)*($D$145:$N$145=$D403)*($C$147:$C$152=$B403))
)
)</f>
        <v>0</v>
      </c>
      <c r="H403" s="99" cm="1">
        <f t="array" ref="H403">$A403 * $E$108 * (
(
SUMIFS(H$318:H$328,$C$318:$C$328,$C403,$D$318:$D$328,$D403)*
SUMIFS(H$332:H$342,$C$332:$C$342,$C403,$D$332:$D$342,$D403)*
SUMPRODUCT($D$147:$N$152*($D$146:$N$146=$E$346)*($D$145:$N$145=$D403)*($C$147:$C$152=$B403))
) -
(
SUMIFS(H$318:H$328,$C$318:$C$328,$C403,$D$318:$D$328,$D403)*
SUMIFS(H$332:H$342,$C$332:$C$342,$C403,$D$332:$D$342,$D403)*
SUMPRODUCT($D$147:$N$152*($D$146:$N$146=$E$345)*($D$145:$N$145=$D403)*($C$147:$C$152=$B403))
)
)</f>
        <v>0</v>
      </c>
      <c r="I403" s="99" cm="1">
        <f t="array" ref="I403">$A403 * $E$108 * (
(
SUMIFS(I$318:I$328,$C$318:$C$328,$C403,$D$318:$D$328,$D403)*
SUMIFS(I$332:I$342,$C$332:$C$342,$C403,$D$332:$D$342,$D403)*
SUMPRODUCT($D$147:$N$152*($D$146:$N$146=$E$346)*($D$145:$N$145=$D403)*($C$147:$C$152=$B403))
) -
(
SUMIFS(I$318:I$328,$C$318:$C$328,$C403,$D$318:$D$328,$D403)*
SUMIFS(I$332:I$342,$C$332:$C$342,$C403,$D$332:$D$342,$D403)*
SUMPRODUCT($D$147:$N$152*($D$146:$N$146=$E$345)*($D$145:$N$145=$D403)*($C$147:$C$152=$B403))
)
)</f>
        <v>0</v>
      </c>
      <c r="J403" s="99" cm="1">
        <f t="array" ref="J403">$A403 * $E$108 * (
(
SUMIFS(J$318:J$328,$C$318:$C$328,$C403,$D$318:$D$328,$D403)*
SUMIFS(J$332:J$342,$C$332:$C$342,$C403,$D$332:$D$342,$D403)*
SUMPRODUCT($D$147:$N$152*($D$146:$N$146=$E$346)*($D$145:$N$145=$D403)*($C$147:$C$152=$B403))
) -
(
SUMIFS(J$318:J$328,$C$318:$C$328,$C403,$D$318:$D$328,$D403)*
SUMIFS(J$332:J$342,$C$332:$C$342,$C403,$D$332:$D$342,$D403)*
SUMPRODUCT($D$147:$N$152*($D$146:$N$146=$E$345)*($D$145:$N$145=$D403)*($C$147:$C$152=$B403))
)
)</f>
        <v>0</v>
      </c>
      <c r="K403" s="99" cm="1">
        <f t="array" ref="K403">$A403 * $E$108 * (
(
SUMIFS(K$318:K$328,$C$318:$C$328,$C403,$D$318:$D$328,$D403)*
SUMIFS(K$332:K$342,$C$332:$C$342,$C403,$D$332:$D$342,$D403)*
SUMPRODUCT($D$147:$N$152*($D$146:$N$146=$E$346)*($D$145:$N$145=$D403)*($C$147:$C$152=$B403))
) -
(
SUMIFS(K$318:K$328,$C$318:$C$328,$C403,$D$318:$D$328,$D403)*
SUMIFS(K$332:K$342,$C$332:$C$342,$C403,$D$332:$D$342,$D403)*
SUMPRODUCT($D$147:$N$152*($D$146:$N$146=$E$345)*($D$145:$N$145=$D403)*($C$147:$C$152=$B403))
)
)</f>
        <v>0</v>
      </c>
      <c r="L403" s="99" cm="1">
        <f t="array" ref="L403">$A403 * $E$108 * (
(
SUMIFS(L$318:L$328,$C$318:$C$328,$C403,$D$318:$D$328,$D403)*
SUMIFS(L$332:L$342,$C$332:$C$342,$C403,$D$332:$D$342,$D403)*
SUMPRODUCT($D$147:$N$152*($D$146:$N$146=$E$346)*($D$145:$N$145=$D403)*($C$147:$C$152=$B403))
) -
(
SUMIFS(L$318:L$328,$C$318:$C$328,$C403,$D$318:$D$328,$D403)*
SUMIFS(L$332:L$342,$C$332:$C$342,$C403,$D$332:$D$342,$D403)*
SUMPRODUCT($D$147:$N$152*($D$146:$N$146=$E$345)*($D$145:$N$145=$D403)*($C$147:$C$152=$B403))
)
)</f>
        <v>0</v>
      </c>
      <c r="M403" s="99" cm="1">
        <f t="array" ref="M403">$A403 * $E$108 * (
(
SUMIFS(M$318:M$328,$C$318:$C$328,$C403,$D$318:$D$328,$D403)*
SUMIFS(M$332:M$342,$C$332:$C$342,$C403,$D$332:$D$342,$D403)*
SUMPRODUCT($D$147:$N$152*($D$146:$N$146=$E$346)*($D$145:$N$145=$D403)*($C$147:$C$152=$B403))
) -
(
SUMIFS(M$318:M$328,$C$318:$C$328,$C403,$D$318:$D$328,$D403)*
SUMIFS(M$332:M$342,$C$332:$C$342,$C403,$D$332:$D$342,$D403)*
SUMPRODUCT($D$147:$N$152*($D$146:$N$146=$E$345)*($D$145:$N$145=$D403)*($C$147:$C$152=$B403))
)
)</f>
        <v>0</v>
      </c>
      <c r="N403" s="99" cm="1">
        <f t="array" ref="N403">$A403 * $E$108 * (
(
SUMIFS(N$318:N$328,$C$318:$C$328,$C403,$D$318:$D$328,$D403)*
SUMIFS(N$332:N$342,$C$332:$C$342,$C403,$D$332:$D$342,$D403)*
SUMPRODUCT($D$147:$N$152*($D$146:$N$146=$E$346)*($D$145:$N$145=$D403)*($C$147:$C$152=$B403))
) -
(
SUMIFS(N$318:N$328,$C$318:$C$328,$C403,$D$318:$D$328,$D403)*
SUMIFS(N$332:N$342,$C$332:$C$342,$C403,$D$332:$D$342,$D403)*
SUMPRODUCT($D$147:$N$152*($D$146:$N$146=$E$345)*($D$145:$N$145=$D403)*($C$147:$C$152=$B403))
)
)</f>
        <v>0</v>
      </c>
      <c r="O403" s="99" cm="1">
        <f t="array" ref="O403">$A403 * $E$108 * (
(
SUMIFS(O$318:O$328,$C$318:$C$328,$C403,$D$318:$D$328,$D403)*
SUMIFS(O$332:O$342,$C$332:$C$342,$C403,$D$332:$D$342,$D403)*
SUMPRODUCT($D$147:$N$152*($D$146:$N$146=$E$346)*($D$145:$N$145=$D403)*($C$147:$C$152=$B403))
) -
(
SUMIFS(O$318:O$328,$C$318:$C$328,$C403,$D$318:$D$328,$D403)*
SUMIFS(O$332:O$342,$C$332:$C$342,$C403,$D$332:$D$342,$D403)*
SUMPRODUCT($D$147:$N$152*($D$146:$N$146=$E$345)*($D$145:$N$145=$D403)*($C$147:$C$152=$B403))
)
)</f>
        <v>0</v>
      </c>
      <c r="P403" s="99" cm="1">
        <f t="array" ref="P403">$A403 * $E$108 * (
(
SUMIFS(P$318:P$328,$C$318:$C$328,$C403,$D$318:$D$328,$D403)*
SUMIFS(P$332:P$342,$C$332:$C$342,$C403,$D$332:$D$342,$D403)*
SUMPRODUCT($D$147:$N$152*($D$146:$N$146=$E$346)*($D$145:$N$145=$D403)*($C$147:$C$152=$B403))
) -
(
SUMIFS(P$318:P$328,$C$318:$C$328,$C403,$D$318:$D$328,$D403)*
SUMIFS(P$332:P$342,$C$332:$C$342,$C403,$D$332:$D$342,$D403)*
SUMPRODUCT($D$147:$N$152*($D$146:$N$146=$E$345)*($D$145:$N$145=$D403)*($C$147:$C$152=$B403))
)
)</f>
        <v>0</v>
      </c>
      <c r="Q403" s="99" cm="1">
        <f t="array" ref="Q403">$A403 * $E$108 * (
(
SUMIFS(Q$318:Q$328,$C$318:$C$328,$C403,$D$318:$D$328,$D403)*
SUMIFS(Q$332:Q$342,$C$332:$C$342,$C403,$D$332:$D$342,$D403)*
SUMPRODUCT($D$147:$N$152*($D$146:$N$146=$E$346)*($D$145:$N$145=$D403)*($C$147:$C$152=$B403))
) -
(
SUMIFS(Q$318:Q$328,$C$318:$C$328,$C403,$D$318:$D$328,$D403)*
SUMIFS(Q$332:Q$342,$C$332:$C$342,$C403,$D$332:$D$342,$D403)*
SUMPRODUCT($D$147:$N$152*($D$146:$N$146=$E$345)*($D$145:$N$145=$D403)*($C$147:$C$152=$B403))
)
)</f>
        <v>0</v>
      </c>
      <c r="R403" s="99" cm="1">
        <f t="array" ref="R403">$A403 * $E$108 * (
(
SUMIFS(R$318:R$328,$C$318:$C$328,$C403,$D$318:$D$328,$D403)*
SUMIFS(R$332:R$342,$C$332:$C$342,$C403,$D$332:$D$342,$D403)*
SUMPRODUCT($D$147:$N$152*($D$146:$N$146=$E$346)*($D$145:$N$145=$D403)*($C$147:$C$152=$B403))
) -
(
SUMIFS(R$318:R$328,$C$318:$C$328,$C403,$D$318:$D$328,$D403)*
SUMIFS(R$332:R$342,$C$332:$C$342,$C403,$D$332:$D$342,$D403)*
SUMPRODUCT($D$147:$N$152*($D$146:$N$146=$E$345)*($D$145:$N$145=$D403)*($C$147:$C$152=$B403))
)
)</f>
        <v>0</v>
      </c>
      <c r="S403" s="99" cm="1">
        <f t="array" ref="S403">$A403 * $E$108 * (
(
SUMIFS(S$318:S$328,$C$318:$C$328,$C403,$D$318:$D$328,$D403)*
SUMIFS(S$332:S$342,$C$332:$C$342,$C403,$D$332:$D$342,$D403)*
SUMPRODUCT($D$147:$N$152*($D$146:$N$146=$E$346)*($D$145:$N$145=$D403)*($C$147:$C$152=$B403))
) -
(
SUMIFS(S$318:S$328,$C$318:$C$328,$C403,$D$318:$D$328,$D403)*
SUMIFS(S$332:S$342,$C$332:$C$342,$C403,$D$332:$D$342,$D403)*
SUMPRODUCT($D$147:$N$152*($D$146:$N$146=$E$345)*($D$145:$N$145=$D403)*($C$147:$C$152=$B403))
)
)</f>
        <v>0</v>
      </c>
      <c r="T403" s="99" cm="1">
        <f t="array" ref="T403">$A403 * $E$108 * (
(
SUMIFS(T$318:T$328,$C$318:$C$328,$C403,$D$318:$D$328,$D403)*
SUMIFS(T$332:T$342,$C$332:$C$342,$C403,$D$332:$D$342,$D403)*
SUMPRODUCT($D$147:$N$152*($D$146:$N$146=$E$346)*($D$145:$N$145=$D403)*($C$147:$C$152=$B403))
) -
(
SUMIFS(T$318:T$328,$C$318:$C$328,$C403,$D$318:$D$328,$D403)*
SUMIFS(T$332:T$342,$C$332:$C$342,$C403,$D$332:$D$342,$D403)*
SUMPRODUCT($D$147:$N$152*($D$146:$N$146=$E$345)*($D$145:$N$145=$D403)*($C$147:$C$152=$B403))
)
)</f>
        <v>0</v>
      </c>
      <c r="U403" s="99" cm="1">
        <f t="array" ref="U403">$A403 * $E$108 * (
(
SUMIFS(U$318:U$328,$C$318:$C$328,$C403,$D$318:$D$328,$D403)*
SUMIFS(U$332:U$342,$C$332:$C$342,$C403,$D$332:$D$342,$D403)*
SUMPRODUCT($D$147:$N$152*($D$146:$N$146=$E$346)*($D$145:$N$145=$D403)*($C$147:$C$152=$B403))
) -
(
SUMIFS(U$318:U$328,$C$318:$C$328,$C403,$D$318:$D$328,$D403)*
SUMIFS(U$332:U$342,$C$332:$C$342,$C403,$D$332:$D$342,$D403)*
SUMPRODUCT($D$147:$N$152*($D$146:$N$146=$E$345)*($D$145:$N$145=$D403)*($C$147:$C$152=$B403))
)
)</f>
        <v>0</v>
      </c>
      <c r="V403" s="99" cm="1">
        <f t="array" ref="V403">$A403 * $E$108 * (
(
SUMIFS(V$318:V$328,$C$318:$C$328,$C403,$D$318:$D$328,$D403)*
SUMIFS(V$332:V$342,$C$332:$C$342,$C403,$D$332:$D$342,$D403)*
SUMPRODUCT($D$147:$N$152*($D$146:$N$146=$E$346)*($D$145:$N$145=$D403)*($C$147:$C$152=$B403))
) -
(
SUMIFS(V$318:V$328,$C$318:$C$328,$C403,$D$318:$D$328,$D403)*
SUMIFS(V$332:V$342,$C$332:$C$342,$C403,$D$332:$D$342,$D403)*
SUMPRODUCT($D$147:$N$152*($D$146:$N$146=$E$345)*($D$145:$N$145=$D403)*($C$147:$C$152=$B403))
)
)</f>
        <v>0</v>
      </c>
      <c r="W403" s="99" cm="1">
        <f t="array" ref="W403">$A403 * $E$108 * (
(
SUMIFS(W$318:W$328,$C$318:$C$328,$C403,$D$318:$D$328,$D403)*
SUMIFS(W$332:W$342,$C$332:$C$342,$C403,$D$332:$D$342,$D403)*
SUMPRODUCT($D$147:$N$152*($D$146:$N$146=$E$346)*($D$145:$N$145=$D403)*($C$147:$C$152=$B403))
) -
(
SUMIFS(W$318:W$328,$C$318:$C$328,$C403,$D$318:$D$328,$D403)*
SUMIFS(W$332:W$342,$C$332:$C$342,$C403,$D$332:$D$342,$D403)*
SUMPRODUCT($D$147:$N$152*($D$146:$N$146=$E$345)*($D$145:$N$145=$D403)*($C$147:$C$152=$B403))
)
)</f>
        <v>0</v>
      </c>
      <c r="X403" s="99" cm="1">
        <f t="array" ref="X403">$A403 * $E$108 * (
(
SUMIFS(X$318:X$328,$C$318:$C$328,$C403,$D$318:$D$328,$D403)*
SUMIFS(X$332:X$342,$C$332:$C$342,$C403,$D$332:$D$342,$D403)*
SUMPRODUCT($D$147:$N$152*($D$146:$N$146=$E$346)*($D$145:$N$145=$D403)*($C$147:$C$152=$B403))
) -
(
SUMIFS(X$318:X$328,$C$318:$C$328,$C403,$D$318:$D$328,$D403)*
SUMIFS(X$332:X$342,$C$332:$C$342,$C403,$D$332:$D$342,$D403)*
SUMPRODUCT($D$147:$N$152*($D$146:$N$146=$E$345)*($D$145:$N$145=$D403)*($C$147:$C$152=$B403))
)
)</f>
        <v>0</v>
      </c>
      <c r="Y403" s="99" cm="1">
        <f t="array" ref="Y403">$A403 * $E$108 * (
(
SUMIFS(Y$318:Y$328,$C$318:$C$328,$C403,$D$318:$D$328,$D403)*
SUMIFS(Y$332:Y$342,$C$332:$C$342,$C403,$D$332:$D$342,$D403)*
SUMPRODUCT($D$147:$N$152*($D$146:$N$146=$E$346)*($D$145:$N$145=$D403)*($C$147:$C$152=$B403))
) -
(
SUMIFS(Y$318:Y$328,$C$318:$C$328,$C403,$D$318:$D$328,$D403)*
SUMIFS(Y$332:Y$342,$C$332:$C$342,$C403,$D$332:$D$342,$D403)*
SUMPRODUCT($D$147:$N$152*($D$146:$N$146=$E$345)*($D$145:$N$145=$D403)*($C$147:$C$152=$B403))
)
)</f>
        <v>0</v>
      </c>
      <c r="Z403" s="99" cm="1">
        <f t="array" ref="Z403">$A403 * $E$108 * (
(
SUMIFS(Z$318:Z$328,$C$318:$C$328,$C403,$D$318:$D$328,$D403)*
SUMIFS(Z$332:Z$342,$C$332:$C$342,$C403,$D$332:$D$342,$D403)*
SUMPRODUCT($D$147:$N$152*($D$146:$N$146=$E$346)*($D$145:$N$145=$D403)*($C$147:$C$152=$B403))
) -
(
SUMIFS(Z$318:Z$328,$C$318:$C$328,$C403,$D$318:$D$328,$D403)*
SUMIFS(Z$332:Z$342,$C$332:$C$342,$C403,$D$332:$D$342,$D403)*
SUMPRODUCT($D$147:$N$152*($D$146:$N$146=$E$345)*($D$145:$N$145=$D403)*($C$147:$C$152=$B403))
)
)</f>
        <v>0</v>
      </c>
      <c r="AA403" s="99" cm="1">
        <f t="array" ref="AA403">$A403 * $E$108 * (
(
SUMIFS(AA$318:AA$328,$C$318:$C$328,$C403,$D$318:$D$328,$D403)*
SUMIFS(AA$332:AA$342,$C$332:$C$342,$C403,$D$332:$D$342,$D403)*
SUMPRODUCT($D$147:$N$152*($D$146:$N$146=$E$346)*($D$145:$N$145=$D403)*($C$147:$C$152=$B403))
) -
(
SUMIFS(AA$318:AA$328,$C$318:$C$328,$C403,$D$318:$D$328,$D403)*
SUMIFS(AA$332:AA$342,$C$332:$C$342,$C403,$D$332:$D$342,$D403)*
SUMPRODUCT($D$147:$N$152*($D$146:$N$146=$E$345)*($D$145:$N$145=$D403)*($C$147:$C$152=$B403))
)
)</f>
        <v>0</v>
      </c>
      <c r="AB403" s="99" cm="1">
        <f t="array" ref="AB403">$A403 * $E$108 * (
(
SUMIFS(AB$318:AB$328,$C$318:$C$328,$C403,$D$318:$D$328,$D403)*
SUMIFS(AB$332:AB$342,$C$332:$C$342,$C403,$D$332:$D$342,$D403)*
SUMPRODUCT($D$147:$N$152*($D$146:$N$146=$E$346)*($D$145:$N$145=$D403)*($C$147:$C$152=$B403))
) -
(
SUMIFS(AB$318:AB$328,$C$318:$C$328,$C403,$D$318:$D$328,$D403)*
SUMIFS(AB$332:AB$342,$C$332:$C$342,$C403,$D$332:$D$342,$D403)*
SUMPRODUCT($D$147:$N$152*($D$146:$N$146=$E$345)*($D$145:$N$145=$D403)*($C$147:$C$152=$B403))
)
)</f>
        <v>0</v>
      </c>
      <c r="AC403" s="99" cm="1">
        <f t="array" ref="AC403">$A403 * $E$108 * (
(
SUMIFS(AC$318:AC$328,$C$318:$C$328,$C403,$D$318:$D$328,$D403)*
SUMIFS(AC$332:AC$342,$C$332:$C$342,$C403,$D$332:$D$342,$D403)*
SUMPRODUCT($D$147:$N$152*($D$146:$N$146=$E$346)*($D$145:$N$145=$D403)*($C$147:$C$152=$B403))
) -
(
SUMIFS(AC$318:AC$328,$C$318:$C$328,$C403,$D$318:$D$328,$D403)*
SUMIFS(AC$332:AC$342,$C$332:$C$342,$C403,$D$332:$D$342,$D403)*
SUMPRODUCT($D$147:$N$152*($D$146:$N$146=$E$345)*($D$145:$N$145=$D403)*($C$147:$C$152=$B403))
)
)</f>
        <v>0</v>
      </c>
      <c r="AD403" s="99" cm="1">
        <f t="array" ref="AD403">$A403 * $E$108 * (
(
SUMIFS(AD$318:AD$328,$C$318:$C$328,$C403,$D$318:$D$328,$D403)*
SUMIFS(AD$332:AD$342,$C$332:$C$342,$C403,$D$332:$D$342,$D403)*
SUMPRODUCT($D$147:$N$152*($D$146:$N$146=$E$346)*($D$145:$N$145=$D403)*($C$147:$C$152=$B403))
) -
(
SUMIFS(AD$318:AD$328,$C$318:$C$328,$C403,$D$318:$D$328,$D403)*
SUMIFS(AD$332:AD$342,$C$332:$C$342,$C403,$D$332:$D$342,$D403)*
SUMPRODUCT($D$147:$N$152*($D$146:$N$146=$E$345)*($D$145:$N$145=$D403)*($C$147:$C$152=$B403))
)
)</f>
        <v>0</v>
      </c>
    </row>
    <row r="404" spans="1:30" x14ac:dyDescent="0.2">
      <c r="A404" s="15">
        <f>1</f>
        <v>1</v>
      </c>
      <c r="B404" s="6" t="s">
        <v>48</v>
      </c>
      <c r="C404" s="6" t="s">
        <v>36</v>
      </c>
      <c r="D404" s="6" t="s">
        <v>123</v>
      </c>
      <c r="E404" s="99" cm="1">
        <f t="array" ref="E404">$A404 * $E$108 * (
(
SUMIFS(E$318:E$328,$C$318:$C$328,$C404,$D$318:$D$328,$D404)*
SUMIFS(E$332:E$342,$C$332:$C$342,$C404,$D$332:$D$342,$D404)*
SUMPRODUCT($D$147:$N$152*($D$146:$N$146=$E$346)*($D$145:$N$145=$D404)*($C$147:$C$152=$B404))
) -
(
SUMIFS(E$318:E$328,$C$318:$C$328,$C404,$D$318:$D$328,$D404)*
SUMIFS(E$332:E$342,$C$332:$C$342,$C404,$D$332:$D$342,$D404)*
SUMPRODUCT($D$147:$N$152*($D$146:$N$146=$E$345)*($D$145:$N$145=$D404)*($C$147:$C$152=$B404))
)
)</f>
        <v>0</v>
      </c>
      <c r="F404" s="99" cm="1">
        <f t="array" ref="F404">$A404 * $E$108 * (
(
SUMIFS(F$318:F$328,$C$318:$C$328,$C404,$D$318:$D$328,$D404)*
SUMIFS(F$332:F$342,$C$332:$C$342,$C404,$D$332:$D$342,$D404)*
SUMPRODUCT($D$147:$N$152*($D$146:$N$146=$E$346)*($D$145:$N$145=$D404)*($C$147:$C$152=$B404))
) -
(
SUMIFS(F$318:F$328,$C$318:$C$328,$C404,$D$318:$D$328,$D404)*
SUMIFS(F$332:F$342,$C$332:$C$342,$C404,$D$332:$D$342,$D404)*
SUMPRODUCT($D$147:$N$152*($D$146:$N$146=$E$345)*($D$145:$N$145=$D404)*($C$147:$C$152=$B404))
)
)</f>
        <v>0</v>
      </c>
      <c r="G404" s="99" cm="1">
        <f t="array" ref="G404">$A404 * $E$108 * (
(
SUMIFS(G$318:G$328,$C$318:$C$328,$C404,$D$318:$D$328,$D404)*
SUMIFS(G$332:G$342,$C$332:$C$342,$C404,$D$332:$D$342,$D404)*
SUMPRODUCT($D$147:$N$152*($D$146:$N$146=$E$346)*($D$145:$N$145=$D404)*($C$147:$C$152=$B404))
) -
(
SUMIFS(G$318:G$328,$C$318:$C$328,$C404,$D$318:$D$328,$D404)*
SUMIFS(G$332:G$342,$C$332:$C$342,$C404,$D$332:$D$342,$D404)*
SUMPRODUCT($D$147:$N$152*($D$146:$N$146=$E$345)*($D$145:$N$145=$D404)*($C$147:$C$152=$B404))
)
)</f>
        <v>0</v>
      </c>
      <c r="H404" s="99" cm="1">
        <f t="array" ref="H404">$A404 * $E$108 * (
(
SUMIFS(H$318:H$328,$C$318:$C$328,$C404,$D$318:$D$328,$D404)*
SUMIFS(H$332:H$342,$C$332:$C$342,$C404,$D$332:$D$342,$D404)*
SUMPRODUCT($D$147:$N$152*($D$146:$N$146=$E$346)*($D$145:$N$145=$D404)*($C$147:$C$152=$B404))
) -
(
SUMIFS(H$318:H$328,$C$318:$C$328,$C404,$D$318:$D$328,$D404)*
SUMIFS(H$332:H$342,$C$332:$C$342,$C404,$D$332:$D$342,$D404)*
SUMPRODUCT($D$147:$N$152*($D$146:$N$146=$E$345)*($D$145:$N$145=$D404)*($C$147:$C$152=$B404))
)
)</f>
        <v>0</v>
      </c>
      <c r="I404" s="99" cm="1">
        <f t="array" ref="I404">$A404 * $E$108 * (
(
SUMIFS(I$318:I$328,$C$318:$C$328,$C404,$D$318:$D$328,$D404)*
SUMIFS(I$332:I$342,$C$332:$C$342,$C404,$D$332:$D$342,$D404)*
SUMPRODUCT($D$147:$N$152*($D$146:$N$146=$E$346)*($D$145:$N$145=$D404)*($C$147:$C$152=$B404))
) -
(
SUMIFS(I$318:I$328,$C$318:$C$328,$C404,$D$318:$D$328,$D404)*
SUMIFS(I$332:I$342,$C$332:$C$342,$C404,$D$332:$D$342,$D404)*
SUMPRODUCT($D$147:$N$152*($D$146:$N$146=$E$345)*($D$145:$N$145=$D404)*($C$147:$C$152=$B404))
)
)</f>
        <v>0</v>
      </c>
      <c r="J404" s="99" cm="1">
        <f t="array" ref="J404">$A404 * $E$108 * (
(
SUMIFS(J$318:J$328,$C$318:$C$328,$C404,$D$318:$D$328,$D404)*
SUMIFS(J$332:J$342,$C$332:$C$342,$C404,$D$332:$D$342,$D404)*
SUMPRODUCT($D$147:$N$152*($D$146:$N$146=$E$346)*($D$145:$N$145=$D404)*($C$147:$C$152=$B404))
) -
(
SUMIFS(J$318:J$328,$C$318:$C$328,$C404,$D$318:$D$328,$D404)*
SUMIFS(J$332:J$342,$C$332:$C$342,$C404,$D$332:$D$342,$D404)*
SUMPRODUCT($D$147:$N$152*($D$146:$N$146=$E$345)*($D$145:$N$145=$D404)*($C$147:$C$152=$B404))
)
)</f>
        <v>0</v>
      </c>
      <c r="K404" s="99" cm="1">
        <f t="array" ref="K404">$A404 * $E$108 * (
(
SUMIFS(K$318:K$328,$C$318:$C$328,$C404,$D$318:$D$328,$D404)*
SUMIFS(K$332:K$342,$C$332:$C$342,$C404,$D$332:$D$342,$D404)*
SUMPRODUCT($D$147:$N$152*($D$146:$N$146=$E$346)*($D$145:$N$145=$D404)*($C$147:$C$152=$B404))
) -
(
SUMIFS(K$318:K$328,$C$318:$C$328,$C404,$D$318:$D$328,$D404)*
SUMIFS(K$332:K$342,$C$332:$C$342,$C404,$D$332:$D$342,$D404)*
SUMPRODUCT($D$147:$N$152*($D$146:$N$146=$E$345)*($D$145:$N$145=$D404)*($C$147:$C$152=$B404))
)
)</f>
        <v>0</v>
      </c>
      <c r="L404" s="99" cm="1">
        <f t="array" ref="L404">$A404 * $E$108 * (
(
SUMIFS(L$318:L$328,$C$318:$C$328,$C404,$D$318:$D$328,$D404)*
SUMIFS(L$332:L$342,$C$332:$C$342,$C404,$D$332:$D$342,$D404)*
SUMPRODUCT($D$147:$N$152*($D$146:$N$146=$E$346)*($D$145:$N$145=$D404)*($C$147:$C$152=$B404))
) -
(
SUMIFS(L$318:L$328,$C$318:$C$328,$C404,$D$318:$D$328,$D404)*
SUMIFS(L$332:L$342,$C$332:$C$342,$C404,$D$332:$D$342,$D404)*
SUMPRODUCT($D$147:$N$152*($D$146:$N$146=$E$345)*($D$145:$N$145=$D404)*($C$147:$C$152=$B404))
)
)</f>
        <v>0</v>
      </c>
      <c r="M404" s="99" cm="1">
        <f t="array" ref="M404">$A404 * $E$108 * (
(
SUMIFS(M$318:M$328,$C$318:$C$328,$C404,$D$318:$D$328,$D404)*
SUMIFS(M$332:M$342,$C$332:$C$342,$C404,$D$332:$D$342,$D404)*
SUMPRODUCT($D$147:$N$152*($D$146:$N$146=$E$346)*($D$145:$N$145=$D404)*($C$147:$C$152=$B404))
) -
(
SUMIFS(M$318:M$328,$C$318:$C$328,$C404,$D$318:$D$328,$D404)*
SUMIFS(M$332:M$342,$C$332:$C$342,$C404,$D$332:$D$342,$D404)*
SUMPRODUCT($D$147:$N$152*($D$146:$N$146=$E$345)*($D$145:$N$145=$D404)*($C$147:$C$152=$B404))
)
)</f>
        <v>0</v>
      </c>
      <c r="N404" s="99" cm="1">
        <f t="array" ref="N404">$A404 * $E$108 * (
(
SUMIFS(N$318:N$328,$C$318:$C$328,$C404,$D$318:$D$328,$D404)*
SUMIFS(N$332:N$342,$C$332:$C$342,$C404,$D$332:$D$342,$D404)*
SUMPRODUCT($D$147:$N$152*($D$146:$N$146=$E$346)*($D$145:$N$145=$D404)*($C$147:$C$152=$B404))
) -
(
SUMIFS(N$318:N$328,$C$318:$C$328,$C404,$D$318:$D$328,$D404)*
SUMIFS(N$332:N$342,$C$332:$C$342,$C404,$D$332:$D$342,$D404)*
SUMPRODUCT($D$147:$N$152*($D$146:$N$146=$E$345)*($D$145:$N$145=$D404)*($C$147:$C$152=$B404))
)
)</f>
        <v>0</v>
      </c>
      <c r="O404" s="99" cm="1">
        <f t="array" ref="O404">$A404 * $E$108 * (
(
SUMIFS(O$318:O$328,$C$318:$C$328,$C404,$D$318:$D$328,$D404)*
SUMIFS(O$332:O$342,$C$332:$C$342,$C404,$D$332:$D$342,$D404)*
SUMPRODUCT($D$147:$N$152*($D$146:$N$146=$E$346)*($D$145:$N$145=$D404)*($C$147:$C$152=$B404))
) -
(
SUMIFS(O$318:O$328,$C$318:$C$328,$C404,$D$318:$D$328,$D404)*
SUMIFS(O$332:O$342,$C$332:$C$342,$C404,$D$332:$D$342,$D404)*
SUMPRODUCT($D$147:$N$152*($D$146:$N$146=$E$345)*($D$145:$N$145=$D404)*($C$147:$C$152=$B404))
)
)</f>
        <v>0</v>
      </c>
      <c r="P404" s="99" cm="1">
        <f t="array" ref="P404">$A404 * $E$108 * (
(
SUMIFS(P$318:P$328,$C$318:$C$328,$C404,$D$318:$D$328,$D404)*
SUMIFS(P$332:P$342,$C$332:$C$342,$C404,$D$332:$D$342,$D404)*
SUMPRODUCT($D$147:$N$152*($D$146:$N$146=$E$346)*($D$145:$N$145=$D404)*($C$147:$C$152=$B404))
) -
(
SUMIFS(P$318:P$328,$C$318:$C$328,$C404,$D$318:$D$328,$D404)*
SUMIFS(P$332:P$342,$C$332:$C$342,$C404,$D$332:$D$342,$D404)*
SUMPRODUCT($D$147:$N$152*($D$146:$N$146=$E$345)*($D$145:$N$145=$D404)*($C$147:$C$152=$B404))
)
)</f>
        <v>0</v>
      </c>
      <c r="Q404" s="99" cm="1">
        <f t="array" ref="Q404">$A404 * $E$108 * (
(
SUMIFS(Q$318:Q$328,$C$318:$C$328,$C404,$D$318:$D$328,$D404)*
SUMIFS(Q$332:Q$342,$C$332:$C$342,$C404,$D$332:$D$342,$D404)*
SUMPRODUCT($D$147:$N$152*($D$146:$N$146=$E$346)*($D$145:$N$145=$D404)*($C$147:$C$152=$B404))
) -
(
SUMIFS(Q$318:Q$328,$C$318:$C$328,$C404,$D$318:$D$328,$D404)*
SUMIFS(Q$332:Q$342,$C$332:$C$342,$C404,$D$332:$D$342,$D404)*
SUMPRODUCT($D$147:$N$152*($D$146:$N$146=$E$345)*($D$145:$N$145=$D404)*($C$147:$C$152=$B404))
)
)</f>
        <v>0</v>
      </c>
      <c r="R404" s="99" cm="1">
        <f t="array" ref="R404">$A404 * $E$108 * (
(
SUMIFS(R$318:R$328,$C$318:$C$328,$C404,$D$318:$D$328,$D404)*
SUMIFS(R$332:R$342,$C$332:$C$342,$C404,$D$332:$D$342,$D404)*
SUMPRODUCT($D$147:$N$152*($D$146:$N$146=$E$346)*($D$145:$N$145=$D404)*($C$147:$C$152=$B404))
) -
(
SUMIFS(R$318:R$328,$C$318:$C$328,$C404,$D$318:$D$328,$D404)*
SUMIFS(R$332:R$342,$C$332:$C$342,$C404,$D$332:$D$342,$D404)*
SUMPRODUCT($D$147:$N$152*($D$146:$N$146=$E$345)*($D$145:$N$145=$D404)*($C$147:$C$152=$B404))
)
)</f>
        <v>0</v>
      </c>
      <c r="S404" s="99" cm="1">
        <f t="array" ref="S404">$A404 * $E$108 * (
(
SUMIFS(S$318:S$328,$C$318:$C$328,$C404,$D$318:$D$328,$D404)*
SUMIFS(S$332:S$342,$C$332:$C$342,$C404,$D$332:$D$342,$D404)*
SUMPRODUCT($D$147:$N$152*($D$146:$N$146=$E$346)*($D$145:$N$145=$D404)*($C$147:$C$152=$B404))
) -
(
SUMIFS(S$318:S$328,$C$318:$C$328,$C404,$D$318:$D$328,$D404)*
SUMIFS(S$332:S$342,$C$332:$C$342,$C404,$D$332:$D$342,$D404)*
SUMPRODUCT($D$147:$N$152*($D$146:$N$146=$E$345)*($D$145:$N$145=$D404)*($C$147:$C$152=$B404))
)
)</f>
        <v>0</v>
      </c>
      <c r="T404" s="99" cm="1">
        <f t="array" ref="T404">$A404 * $E$108 * (
(
SUMIFS(T$318:T$328,$C$318:$C$328,$C404,$D$318:$D$328,$D404)*
SUMIFS(T$332:T$342,$C$332:$C$342,$C404,$D$332:$D$342,$D404)*
SUMPRODUCT($D$147:$N$152*($D$146:$N$146=$E$346)*($D$145:$N$145=$D404)*($C$147:$C$152=$B404))
) -
(
SUMIFS(T$318:T$328,$C$318:$C$328,$C404,$D$318:$D$328,$D404)*
SUMIFS(T$332:T$342,$C$332:$C$342,$C404,$D$332:$D$342,$D404)*
SUMPRODUCT($D$147:$N$152*($D$146:$N$146=$E$345)*($D$145:$N$145=$D404)*($C$147:$C$152=$B404))
)
)</f>
        <v>0</v>
      </c>
      <c r="U404" s="99" cm="1">
        <f t="array" ref="U404">$A404 * $E$108 * (
(
SUMIFS(U$318:U$328,$C$318:$C$328,$C404,$D$318:$D$328,$D404)*
SUMIFS(U$332:U$342,$C$332:$C$342,$C404,$D$332:$D$342,$D404)*
SUMPRODUCT($D$147:$N$152*($D$146:$N$146=$E$346)*($D$145:$N$145=$D404)*($C$147:$C$152=$B404))
) -
(
SUMIFS(U$318:U$328,$C$318:$C$328,$C404,$D$318:$D$328,$D404)*
SUMIFS(U$332:U$342,$C$332:$C$342,$C404,$D$332:$D$342,$D404)*
SUMPRODUCT($D$147:$N$152*($D$146:$N$146=$E$345)*($D$145:$N$145=$D404)*($C$147:$C$152=$B404))
)
)</f>
        <v>0</v>
      </c>
      <c r="V404" s="99" cm="1">
        <f t="array" ref="V404">$A404 * $E$108 * (
(
SUMIFS(V$318:V$328,$C$318:$C$328,$C404,$D$318:$D$328,$D404)*
SUMIFS(V$332:V$342,$C$332:$C$342,$C404,$D$332:$D$342,$D404)*
SUMPRODUCT($D$147:$N$152*($D$146:$N$146=$E$346)*($D$145:$N$145=$D404)*($C$147:$C$152=$B404))
) -
(
SUMIFS(V$318:V$328,$C$318:$C$328,$C404,$D$318:$D$328,$D404)*
SUMIFS(V$332:V$342,$C$332:$C$342,$C404,$D$332:$D$342,$D404)*
SUMPRODUCT($D$147:$N$152*($D$146:$N$146=$E$345)*($D$145:$N$145=$D404)*($C$147:$C$152=$B404))
)
)</f>
        <v>0</v>
      </c>
      <c r="W404" s="99" cm="1">
        <f t="array" ref="W404">$A404 * $E$108 * (
(
SUMIFS(W$318:W$328,$C$318:$C$328,$C404,$D$318:$D$328,$D404)*
SUMIFS(W$332:W$342,$C$332:$C$342,$C404,$D$332:$D$342,$D404)*
SUMPRODUCT($D$147:$N$152*($D$146:$N$146=$E$346)*($D$145:$N$145=$D404)*($C$147:$C$152=$B404))
) -
(
SUMIFS(W$318:W$328,$C$318:$C$328,$C404,$D$318:$D$328,$D404)*
SUMIFS(W$332:W$342,$C$332:$C$342,$C404,$D$332:$D$342,$D404)*
SUMPRODUCT($D$147:$N$152*($D$146:$N$146=$E$345)*($D$145:$N$145=$D404)*($C$147:$C$152=$B404))
)
)</f>
        <v>0</v>
      </c>
      <c r="X404" s="99" cm="1">
        <f t="array" ref="X404">$A404 * $E$108 * (
(
SUMIFS(X$318:X$328,$C$318:$C$328,$C404,$D$318:$D$328,$D404)*
SUMIFS(X$332:X$342,$C$332:$C$342,$C404,$D$332:$D$342,$D404)*
SUMPRODUCT($D$147:$N$152*($D$146:$N$146=$E$346)*($D$145:$N$145=$D404)*($C$147:$C$152=$B404))
) -
(
SUMIFS(X$318:X$328,$C$318:$C$328,$C404,$D$318:$D$328,$D404)*
SUMIFS(X$332:X$342,$C$332:$C$342,$C404,$D$332:$D$342,$D404)*
SUMPRODUCT($D$147:$N$152*($D$146:$N$146=$E$345)*($D$145:$N$145=$D404)*($C$147:$C$152=$B404))
)
)</f>
        <v>0</v>
      </c>
      <c r="Y404" s="99" cm="1">
        <f t="array" ref="Y404">$A404 * $E$108 * (
(
SUMIFS(Y$318:Y$328,$C$318:$C$328,$C404,$D$318:$D$328,$D404)*
SUMIFS(Y$332:Y$342,$C$332:$C$342,$C404,$D$332:$D$342,$D404)*
SUMPRODUCT($D$147:$N$152*($D$146:$N$146=$E$346)*($D$145:$N$145=$D404)*($C$147:$C$152=$B404))
) -
(
SUMIFS(Y$318:Y$328,$C$318:$C$328,$C404,$D$318:$D$328,$D404)*
SUMIFS(Y$332:Y$342,$C$332:$C$342,$C404,$D$332:$D$342,$D404)*
SUMPRODUCT($D$147:$N$152*($D$146:$N$146=$E$345)*($D$145:$N$145=$D404)*($C$147:$C$152=$B404))
)
)</f>
        <v>0</v>
      </c>
      <c r="Z404" s="99" cm="1">
        <f t="array" ref="Z404">$A404 * $E$108 * (
(
SUMIFS(Z$318:Z$328,$C$318:$C$328,$C404,$D$318:$D$328,$D404)*
SUMIFS(Z$332:Z$342,$C$332:$C$342,$C404,$D$332:$D$342,$D404)*
SUMPRODUCT($D$147:$N$152*($D$146:$N$146=$E$346)*($D$145:$N$145=$D404)*($C$147:$C$152=$B404))
) -
(
SUMIFS(Z$318:Z$328,$C$318:$C$328,$C404,$D$318:$D$328,$D404)*
SUMIFS(Z$332:Z$342,$C$332:$C$342,$C404,$D$332:$D$342,$D404)*
SUMPRODUCT($D$147:$N$152*($D$146:$N$146=$E$345)*($D$145:$N$145=$D404)*($C$147:$C$152=$B404))
)
)</f>
        <v>0</v>
      </c>
      <c r="AA404" s="99" cm="1">
        <f t="array" ref="AA404">$A404 * $E$108 * (
(
SUMIFS(AA$318:AA$328,$C$318:$C$328,$C404,$D$318:$D$328,$D404)*
SUMIFS(AA$332:AA$342,$C$332:$C$342,$C404,$D$332:$D$342,$D404)*
SUMPRODUCT($D$147:$N$152*($D$146:$N$146=$E$346)*($D$145:$N$145=$D404)*($C$147:$C$152=$B404))
) -
(
SUMIFS(AA$318:AA$328,$C$318:$C$328,$C404,$D$318:$D$328,$D404)*
SUMIFS(AA$332:AA$342,$C$332:$C$342,$C404,$D$332:$D$342,$D404)*
SUMPRODUCT($D$147:$N$152*($D$146:$N$146=$E$345)*($D$145:$N$145=$D404)*($C$147:$C$152=$B404))
)
)</f>
        <v>0</v>
      </c>
      <c r="AB404" s="99" cm="1">
        <f t="array" ref="AB404">$A404 * $E$108 * (
(
SUMIFS(AB$318:AB$328,$C$318:$C$328,$C404,$D$318:$D$328,$D404)*
SUMIFS(AB$332:AB$342,$C$332:$C$342,$C404,$D$332:$D$342,$D404)*
SUMPRODUCT($D$147:$N$152*($D$146:$N$146=$E$346)*($D$145:$N$145=$D404)*($C$147:$C$152=$B404))
) -
(
SUMIFS(AB$318:AB$328,$C$318:$C$328,$C404,$D$318:$D$328,$D404)*
SUMIFS(AB$332:AB$342,$C$332:$C$342,$C404,$D$332:$D$342,$D404)*
SUMPRODUCT($D$147:$N$152*($D$146:$N$146=$E$345)*($D$145:$N$145=$D404)*($C$147:$C$152=$B404))
)
)</f>
        <v>0</v>
      </c>
      <c r="AC404" s="99" cm="1">
        <f t="array" ref="AC404">$A404 * $E$108 * (
(
SUMIFS(AC$318:AC$328,$C$318:$C$328,$C404,$D$318:$D$328,$D404)*
SUMIFS(AC$332:AC$342,$C$332:$C$342,$C404,$D$332:$D$342,$D404)*
SUMPRODUCT($D$147:$N$152*($D$146:$N$146=$E$346)*($D$145:$N$145=$D404)*($C$147:$C$152=$B404))
) -
(
SUMIFS(AC$318:AC$328,$C$318:$C$328,$C404,$D$318:$D$328,$D404)*
SUMIFS(AC$332:AC$342,$C$332:$C$342,$C404,$D$332:$D$342,$D404)*
SUMPRODUCT($D$147:$N$152*($D$146:$N$146=$E$345)*($D$145:$N$145=$D404)*($C$147:$C$152=$B404))
)
)</f>
        <v>0</v>
      </c>
      <c r="AD404" s="99" cm="1">
        <f t="array" ref="AD404">$A404 * $E$108 * (
(
SUMIFS(AD$318:AD$328,$C$318:$C$328,$C404,$D$318:$D$328,$D404)*
SUMIFS(AD$332:AD$342,$C$332:$C$342,$C404,$D$332:$D$342,$D404)*
SUMPRODUCT($D$147:$N$152*($D$146:$N$146=$E$346)*($D$145:$N$145=$D404)*($C$147:$C$152=$B404))
) -
(
SUMIFS(AD$318:AD$328,$C$318:$C$328,$C404,$D$318:$D$328,$D404)*
SUMIFS(AD$332:AD$342,$C$332:$C$342,$C404,$D$332:$D$342,$D404)*
SUMPRODUCT($D$147:$N$152*($D$146:$N$146=$E$345)*($D$145:$N$145=$D404)*($C$147:$C$152=$B404))
)
)</f>
        <v>0</v>
      </c>
    </row>
    <row r="405" spans="1:30" x14ac:dyDescent="0.2">
      <c r="A405" s="15">
        <f>1</f>
        <v>1</v>
      </c>
      <c r="B405" s="6" t="s">
        <v>49</v>
      </c>
      <c r="C405" s="6" t="s">
        <v>36</v>
      </c>
      <c r="D405" s="6" t="s">
        <v>123</v>
      </c>
      <c r="E405" s="99" cm="1">
        <f t="array" ref="E405">$A405 * $E$108 * (
(
SUMIFS(E$318:E$328,$C$318:$C$328,$C405,$D$318:$D$328,$D405)*
SUMIFS(E$332:E$342,$C$332:$C$342,$C405,$D$332:$D$342,$D405)*
SUMPRODUCT($D$147:$N$152*($D$146:$N$146=$E$346)*($D$145:$N$145=$D405)*($C$147:$C$152=$B405))
) -
(
SUMIFS(E$318:E$328,$C$318:$C$328,$C405,$D$318:$D$328,$D405)*
SUMIFS(E$332:E$342,$C$332:$C$342,$C405,$D$332:$D$342,$D405)*
SUMPRODUCT($D$147:$N$152*($D$146:$N$146=$E$345)*($D$145:$N$145=$D405)*($C$147:$C$152=$B405))
)
)</f>
        <v>0</v>
      </c>
      <c r="F405" s="99" cm="1">
        <f t="array" ref="F405">$A405 * $E$108 * (
(
SUMIFS(F$318:F$328,$C$318:$C$328,$C405,$D$318:$D$328,$D405)*
SUMIFS(F$332:F$342,$C$332:$C$342,$C405,$D$332:$D$342,$D405)*
SUMPRODUCT($D$147:$N$152*($D$146:$N$146=$E$346)*($D$145:$N$145=$D405)*($C$147:$C$152=$B405))
) -
(
SUMIFS(F$318:F$328,$C$318:$C$328,$C405,$D$318:$D$328,$D405)*
SUMIFS(F$332:F$342,$C$332:$C$342,$C405,$D$332:$D$342,$D405)*
SUMPRODUCT($D$147:$N$152*($D$146:$N$146=$E$345)*($D$145:$N$145=$D405)*($C$147:$C$152=$B405))
)
)</f>
        <v>0</v>
      </c>
      <c r="G405" s="99" cm="1">
        <f t="array" ref="G405">$A405 * $E$108 * (
(
SUMIFS(G$318:G$328,$C$318:$C$328,$C405,$D$318:$D$328,$D405)*
SUMIFS(G$332:G$342,$C$332:$C$342,$C405,$D$332:$D$342,$D405)*
SUMPRODUCT($D$147:$N$152*($D$146:$N$146=$E$346)*($D$145:$N$145=$D405)*($C$147:$C$152=$B405))
) -
(
SUMIFS(G$318:G$328,$C$318:$C$328,$C405,$D$318:$D$328,$D405)*
SUMIFS(G$332:G$342,$C$332:$C$342,$C405,$D$332:$D$342,$D405)*
SUMPRODUCT($D$147:$N$152*($D$146:$N$146=$E$345)*($D$145:$N$145=$D405)*($C$147:$C$152=$B405))
)
)</f>
        <v>0</v>
      </c>
      <c r="H405" s="99" cm="1">
        <f t="array" ref="H405">$A405 * $E$108 * (
(
SUMIFS(H$318:H$328,$C$318:$C$328,$C405,$D$318:$D$328,$D405)*
SUMIFS(H$332:H$342,$C$332:$C$342,$C405,$D$332:$D$342,$D405)*
SUMPRODUCT($D$147:$N$152*($D$146:$N$146=$E$346)*($D$145:$N$145=$D405)*($C$147:$C$152=$B405))
) -
(
SUMIFS(H$318:H$328,$C$318:$C$328,$C405,$D$318:$D$328,$D405)*
SUMIFS(H$332:H$342,$C$332:$C$342,$C405,$D$332:$D$342,$D405)*
SUMPRODUCT($D$147:$N$152*($D$146:$N$146=$E$345)*($D$145:$N$145=$D405)*($C$147:$C$152=$B405))
)
)</f>
        <v>0</v>
      </c>
      <c r="I405" s="99" cm="1">
        <f t="array" ref="I405">$A405 * $E$108 * (
(
SUMIFS(I$318:I$328,$C$318:$C$328,$C405,$D$318:$D$328,$D405)*
SUMIFS(I$332:I$342,$C$332:$C$342,$C405,$D$332:$D$342,$D405)*
SUMPRODUCT($D$147:$N$152*($D$146:$N$146=$E$346)*($D$145:$N$145=$D405)*($C$147:$C$152=$B405))
) -
(
SUMIFS(I$318:I$328,$C$318:$C$328,$C405,$D$318:$D$328,$D405)*
SUMIFS(I$332:I$342,$C$332:$C$342,$C405,$D$332:$D$342,$D405)*
SUMPRODUCT($D$147:$N$152*($D$146:$N$146=$E$345)*($D$145:$N$145=$D405)*($C$147:$C$152=$B405))
)
)</f>
        <v>0</v>
      </c>
      <c r="J405" s="99" cm="1">
        <f t="array" ref="J405">$A405 * $E$108 * (
(
SUMIFS(J$318:J$328,$C$318:$C$328,$C405,$D$318:$D$328,$D405)*
SUMIFS(J$332:J$342,$C$332:$C$342,$C405,$D$332:$D$342,$D405)*
SUMPRODUCT($D$147:$N$152*($D$146:$N$146=$E$346)*($D$145:$N$145=$D405)*($C$147:$C$152=$B405))
) -
(
SUMIFS(J$318:J$328,$C$318:$C$328,$C405,$D$318:$D$328,$D405)*
SUMIFS(J$332:J$342,$C$332:$C$342,$C405,$D$332:$D$342,$D405)*
SUMPRODUCT($D$147:$N$152*($D$146:$N$146=$E$345)*($D$145:$N$145=$D405)*($C$147:$C$152=$B405))
)
)</f>
        <v>0</v>
      </c>
      <c r="K405" s="99" cm="1">
        <f t="array" ref="K405">$A405 * $E$108 * (
(
SUMIFS(K$318:K$328,$C$318:$C$328,$C405,$D$318:$D$328,$D405)*
SUMIFS(K$332:K$342,$C$332:$C$342,$C405,$D$332:$D$342,$D405)*
SUMPRODUCT($D$147:$N$152*($D$146:$N$146=$E$346)*($D$145:$N$145=$D405)*($C$147:$C$152=$B405))
) -
(
SUMIFS(K$318:K$328,$C$318:$C$328,$C405,$D$318:$D$328,$D405)*
SUMIFS(K$332:K$342,$C$332:$C$342,$C405,$D$332:$D$342,$D405)*
SUMPRODUCT($D$147:$N$152*($D$146:$N$146=$E$345)*($D$145:$N$145=$D405)*($C$147:$C$152=$B405))
)
)</f>
        <v>0</v>
      </c>
      <c r="L405" s="99" cm="1">
        <f t="array" ref="L405">$A405 * $E$108 * (
(
SUMIFS(L$318:L$328,$C$318:$C$328,$C405,$D$318:$D$328,$D405)*
SUMIFS(L$332:L$342,$C$332:$C$342,$C405,$D$332:$D$342,$D405)*
SUMPRODUCT($D$147:$N$152*($D$146:$N$146=$E$346)*($D$145:$N$145=$D405)*($C$147:$C$152=$B405))
) -
(
SUMIFS(L$318:L$328,$C$318:$C$328,$C405,$D$318:$D$328,$D405)*
SUMIFS(L$332:L$342,$C$332:$C$342,$C405,$D$332:$D$342,$D405)*
SUMPRODUCT($D$147:$N$152*($D$146:$N$146=$E$345)*($D$145:$N$145=$D405)*($C$147:$C$152=$B405))
)
)</f>
        <v>0</v>
      </c>
      <c r="M405" s="99" cm="1">
        <f t="array" ref="M405">$A405 * $E$108 * (
(
SUMIFS(M$318:M$328,$C$318:$C$328,$C405,$D$318:$D$328,$D405)*
SUMIFS(M$332:M$342,$C$332:$C$342,$C405,$D$332:$D$342,$D405)*
SUMPRODUCT($D$147:$N$152*($D$146:$N$146=$E$346)*($D$145:$N$145=$D405)*($C$147:$C$152=$B405))
) -
(
SUMIFS(M$318:M$328,$C$318:$C$328,$C405,$D$318:$D$328,$D405)*
SUMIFS(M$332:M$342,$C$332:$C$342,$C405,$D$332:$D$342,$D405)*
SUMPRODUCT($D$147:$N$152*($D$146:$N$146=$E$345)*($D$145:$N$145=$D405)*($C$147:$C$152=$B405))
)
)</f>
        <v>0</v>
      </c>
      <c r="N405" s="99" cm="1">
        <f t="array" ref="N405">$A405 * $E$108 * (
(
SUMIFS(N$318:N$328,$C$318:$C$328,$C405,$D$318:$D$328,$D405)*
SUMIFS(N$332:N$342,$C$332:$C$342,$C405,$D$332:$D$342,$D405)*
SUMPRODUCT($D$147:$N$152*($D$146:$N$146=$E$346)*($D$145:$N$145=$D405)*($C$147:$C$152=$B405))
) -
(
SUMIFS(N$318:N$328,$C$318:$C$328,$C405,$D$318:$D$328,$D405)*
SUMIFS(N$332:N$342,$C$332:$C$342,$C405,$D$332:$D$342,$D405)*
SUMPRODUCT($D$147:$N$152*($D$146:$N$146=$E$345)*($D$145:$N$145=$D405)*($C$147:$C$152=$B405))
)
)</f>
        <v>0</v>
      </c>
      <c r="O405" s="99" cm="1">
        <f t="array" ref="O405">$A405 * $E$108 * (
(
SUMIFS(O$318:O$328,$C$318:$C$328,$C405,$D$318:$D$328,$D405)*
SUMIFS(O$332:O$342,$C$332:$C$342,$C405,$D$332:$D$342,$D405)*
SUMPRODUCT($D$147:$N$152*($D$146:$N$146=$E$346)*($D$145:$N$145=$D405)*($C$147:$C$152=$B405))
) -
(
SUMIFS(O$318:O$328,$C$318:$C$328,$C405,$D$318:$D$328,$D405)*
SUMIFS(O$332:O$342,$C$332:$C$342,$C405,$D$332:$D$342,$D405)*
SUMPRODUCT($D$147:$N$152*($D$146:$N$146=$E$345)*($D$145:$N$145=$D405)*($C$147:$C$152=$B405))
)
)</f>
        <v>0</v>
      </c>
      <c r="P405" s="99" cm="1">
        <f t="array" ref="P405">$A405 * $E$108 * (
(
SUMIFS(P$318:P$328,$C$318:$C$328,$C405,$D$318:$D$328,$D405)*
SUMIFS(P$332:P$342,$C$332:$C$342,$C405,$D$332:$D$342,$D405)*
SUMPRODUCT($D$147:$N$152*($D$146:$N$146=$E$346)*($D$145:$N$145=$D405)*($C$147:$C$152=$B405))
) -
(
SUMIFS(P$318:P$328,$C$318:$C$328,$C405,$D$318:$D$328,$D405)*
SUMIFS(P$332:P$342,$C$332:$C$342,$C405,$D$332:$D$342,$D405)*
SUMPRODUCT($D$147:$N$152*($D$146:$N$146=$E$345)*($D$145:$N$145=$D405)*($C$147:$C$152=$B405))
)
)</f>
        <v>0</v>
      </c>
      <c r="Q405" s="99" cm="1">
        <f t="array" ref="Q405">$A405 * $E$108 * (
(
SUMIFS(Q$318:Q$328,$C$318:$C$328,$C405,$D$318:$D$328,$D405)*
SUMIFS(Q$332:Q$342,$C$332:$C$342,$C405,$D$332:$D$342,$D405)*
SUMPRODUCT($D$147:$N$152*($D$146:$N$146=$E$346)*($D$145:$N$145=$D405)*($C$147:$C$152=$B405))
) -
(
SUMIFS(Q$318:Q$328,$C$318:$C$328,$C405,$D$318:$D$328,$D405)*
SUMIFS(Q$332:Q$342,$C$332:$C$342,$C405,$D$332:$D$342,$D405)*
SUMPRODUCT($D$147:$N$152*($D$146:$N$146=$E$345)*($D$145:$N$145=$D405)*($C$147:$C$152=$B405))
)
)</f>
        <v>0</v>
      </c>
      <c r="R405" s="99" cm="1">
        <f t="array" ref="R405">$A405 * $E$108 * (
(
SUMIFS(R$318:R$328,$C$318:$C$328,$C405,$D$318:$D$328,$D405)*
SUMIFS(R$332:R$342,$C$332:$C$342,$C405,$D$332:$D$342,$D405)*
SUMPRODUCT($D$147:$N$152*($D$146:$N$146=$E$346)*($D$145:$N$145=$D405)*($C$147:$C$152=$B405))
) -
(
SUMIFS(R$318:R$328,$C$318:$C$328,$C405,$D$318:$D$328,$D405)*
SUMIFS(R$332:R$342,$C$332:$C$342,$C405,$D$332:$D$342,$D405)*
SUMPRODUCT($D$147:$N$152*($D$146:$N$146=$E$345)*($D$145:$N$145=$D405)*($C$147:$C$152=$B405))
)
)</f>
        <v>0</v>
      </c>
      <c r="S405" s="99" cm="1">
        <f t="array" ref="S405">$A405 * $E$108 * (
(
SUMIFS(S$318:S$328,$C$318:$C$328,$C405,$D$318:$D$328,$D405)*
SUMIFS(S$332:S$342,$C$332:$C$342,$C405,$D$332:$D$342,$D405)*
SUMPRODUCT($D$147:$N$152*($D$146:$N$146=$E$346)*($D$145:$N$145=$D405)*($C$147:$C$152=$B405))
) -
(
SUMIFS(S$318:S$328,$C$318:$C$328,$C405,$D$318:$D$328,$D405)*
SUMIFS(S$332:S$342,$C$332:$C$342,$C405,$D$332:$D$342,$D405)*
SUMPRODUCT($D$147:$N$152*($D$146:$N$146=$E$345)*($D$145:$N$145=$D405)*($C$147:$C$152=$B405))
)
)</f>
        <v>0</v>
      </c>
      <c r="T405" s="99" cm="1">
        <f t="array" ref="T405">$A405 * $E$108 * (
(
SUMIFS(T$318:T$328,$C$318:$C$328,$C405,$D$318:$D$328,$D405)*
SUMIFS(T$332:T$342,$C$332:$C$342,$C405,$D$332:$D$342,$D405)*
SUMPRODUCT($D$147:$N$152*($D$146:$N$146=$E$346)*($D$145:$N$145=$D405)*($C$147:$C$152=$B405))
) -
(
SUMIFS(T$318:T$328,$C$318:$C$328,$C405,$D$318:$D$328,$D405)*
SUMIFS(T$332:T$342,$C$332:$C$342,$C405,$D$332:$D$342,$D405)*
SUMPRODUCT($D$147:$N$152*($D$146:$N$146=$E$345)*($D$145:$N$145=$D405)*($C$147:$C$152=$B405))
)
)</f>
        <v>0</v>
      </c>
      <c r="U405" s="99" cm="1">
        <f t="array" ref="U405">$A405 * $E$108 * (
(
SUMIFS(U$318:U$328,$C$318:$C$328,$C405,$D$318:$D$328,$D405)*
SUMIFS(U$332:U$342,$C$332:$C$342,$C405,$D$332:$D$342,$D405)*
SUMPRODUCT($D$147:$N$152*($D$146:$N$146=$E$346)*($D$145:$N$145=$D405)*($C$147:$C$152=$B405))
) -
(
SUMIFS(U$318:U$328,$C$318:$C$328,$C405,$D$318:$D$328,$D405)*
SUMIFS(U$332:U$342,$C$332:$C$342,$C405,$D$332:$D$342,$D405)*
SUMPRODUCT($D$147:$N$152*($D$146:$N$146=$E$345)*($D$145:$N$145=$D405)*($C$147:$C$152=$B405))
)
)</f>
        <v>0</v>
      </c>
      <c r="V405" s="99" cm="1">
        <f t="array" ref="V405">$A405 * $E$108 * (
(
SUMIFS(V$318:V$328,$C$318:$C$328,$C405,$D$318:$D$328,$D405)*
SUMIFS(V$332:V$342,$C$332:$C$342,$C405,$D$332:$D$342,$D405)*
SUMPRODUCT($D$147:$N$152*($D$146:$N$146=$E$346)*($D$145:$N$145=$D405)*($C$147:$C$152=$B405))
) -
(
SUMIFS(V$318:V$328,$C$318:$C$328,$C405,$D$318:$D$328,$D405)*
SUMIFS(V$332:V$342,$C$332:$C$342,$C405,$D$332:$D$342,$D405)*
SUMPRODUCT($D$147:$N$152*($D$146:$N$146=$E$345)*($D$145:$N$145=$D405)*($C$147:$C$152=$B405))
)
)</f>
        <v>0</v>
      </c>
      <c r="W405" s="99" cm="1">
        <f t="array" ref="W405">$A405 * $E$108 * (
(
SUMIFS(W$318:W$328,$C$318:$C$328,$C405,$D$318:$D$328,$D405)*
SUMIFS(W$332:W$342,$C$332:$C$342,$C405,$D$332:$D$342,$D405)*
SUMPRODUCT($D$147:$N$152*($D$146:$N$146=$E$346)*($D$145:$N$145=$D405)*($C$147:$C$152=$B405))
) -
(
SUMIFS(W$318:W$328,$C$318:$C$328,$C405,$D$318:$D$328,$D405)*
SUMIFS(W$332:W$342,$C$332:$C$342,$C405,$D$332:$D$342,$D405)*
SUMPRODUCT($D$147:$N$152*($D$146:$N$146=$E$345)*($D$145:$N$145=$D405)*($C$147:$C$152=$B405))
)
)</f>
        <v>0</v>
      </c>
      <c r="X405" s="99" cm="1">
        <f t="array" ref="X405">$A405 * $E$108 * (
(
SUMIFS(X$318:X$328,$C$318:$C$328,$C405,$D$318:$D$328,$D405)*
SUMIFS(X$332:X$342,$C$332:$C$342,$C405,$D$332:$D$342,$D405)*
SUMPRODUCT($D$147:$N$152*($D$146:$N$146=$E$346)*($D$145:$N$145=$D405)*($C$147:$C$152=$B405))
) -
(
SUMIFS(X$318:X$328,$C$318:$C$328,$C405,$D$318:$D$328,$D405)*
SUMIFS(X$332:X$342,$C$332:$C$342,$C405,$D$332:$D$342,$D405)*
SUMPRODUCT($D$147:$N$152*($D$146:$N$146=$E$345)*($D$145:$N$145=$D405)*($C$147:$C$152=$B405))
)
)</f>
        <v>0</v>
      </c>
      <c r="Y405" s="99" cm="1">
        <f t="array" ref="Y405">$A405 * $E$108 * (
(
SUMIFS(Y$318:Y$328,$C$318:$C$328,$C405,$D$318:$D$328,$D405)*
SUMIFS(Y$332:Y$342,$C$332:$C$342,$C405,$D$332:$D$342,$D405)*
SUMPRODUCT($D$147:$N$152*($D$146:$N$146=$E$346)*($D$145:$N$145=$D405)*($C$147:$C$152=$B405))
) -
(
SUMIFS(Y$318:Y$328,$C$318:$C$328,$C405,$D$318:$D$328,$D405)*
SUMIFS(Y$332:Y$342,$C$332:$C$342,$C405,$D$332:$D$342,$D405)*
SUMPRODUCT($D$147:$N$152*($D$146:$N$146=$E$345)*($D$145:$N$145=$D405)*($C$147:$C$152=$B405))
)
)</f>
        <v>0</v>
      </c>
      <c r="Z405" s="99" cm="1">
        <f t="array" ref="Z405">$A405 * $E$108 * (
(
SUMIFS(Z$318:Z$328,$C$318:$C$328,$C405,$D$318:$D$328,$D405)*
SUMIFS(Z$332:Z$342,$C$332:$C$342,$C405,$D$332:$D$342,$D405)*
SUMPRODUCT($D$147:$N$152*($D$146:$N$146=$E$346)*($D$145:$N$145=$D405)*($C$147:$C$152=$B405))
) -
(
SUMIFS(Z$318:Z$328,$C$318:$C$328,$C405,$D$318:$D$328,$D405)*
SUMIFS(Z$332:Z$342,$C$332:$C$342,$C405,$D$332:$D$342,$D405)*
SUMPRODUCT($D$147:$N$152*($D$146:$N$146=$E$345)*($D$145:$N$145=$D405)*($C$147:$C$152=$B405))
)
)</f>
        <v>0</v>
      </c>
      <c r="AA405" s="99" cm="1">
        <f t="array" ref="AA405">$A405 * $E$108 * (
(
SUMIFS(AA$318:AA$328,$C$318:$C$328,$C405,$D$318:$D$328,$D405)*
SUMIFS(AA$332:AA$342,$C$332:$C$342,$C405,$D$332:$D$342,$D405)*
SUMPRODUCT($D$147:$N$152*($D$146:$N$146=$E$346)*($D$145:$N$145=$D405)*($C$147:$C$152=$B405))
) -
(
SUMIFS(AA$318:AA$328,$C$318:$C$328,$C405,$D$318:$D$328,$D405)*
SUMIFS(AA$332:AA$342,$C$332:$C$342,$C405,$D$332:$D$342,$D405)*
SUMPRODUCT($D$147:$N$152*($D$146:$N$146=$E$345)*($D$145:$N$145=$D405)*($C$147:$C$152=$B405))
)
)</f>
        <v>0</v>
      </c>
      <c r="AB405" s="99" cm="1">
        <f t="array" ref="AB405">$A405 * $E$108 * (
(
SUMIFS(AB$318:AB$328,$C$318:$C$328,$C405,$D$318:$D$328,$D405)*
SUMIFS(AB$332:AB$342,$C$332:$C$342,$C405,$D$332:$D$342,$D405)*
SUMPRODUCT($D$147:$N$152*($D$146:$N$146=$E$346)*($D$145:$N$145=$D405)*($C$147:$C$152=$B405))
) -
(
SUMIFS(AB$318:AB$328,$C$318:$C$328,$C405,$D$318:$D$328,$D405)*
SUMIFS(AB$332:AB$342,$C$332:$C$342,$C405,$D$332:$D$342,$D405)*
SUMPRODUCT($D$147:$N$152*($D$146:$N$146=$E$345)*($D$145:$N$145=$D405)*($C$147:$C$152=$B405))
)
)</f>
        <v>0</v>
      </c>
      <c r="AC405" s="99" cm="1">
        <f t="array" ref="AC405">$A405 * $E$108 * (
(
SUMIFS(AC$318:AC$328,$C$318:$C$328,$C405,$D$318:$D$328,$D405)*
SUMIFS(AC$332:AC$342,$C$332:$C$342,$C405,$D$332:$D$342,$D405)*
SUMPRODUCT($D$147:$N$152*($D$146:$N$146=$E$346)*($D$145:$N$145=$D405)*($C$147:$C$152=$B405))
) -
(
SUMIFS(AC$318:AC$328,$C$318:$C$328,$C405,$D$318:$D$328,$D405)*
SUMIFS(AC$332:AC$342,$C$332:$C$342,$C405,$D$332:$D$342,$D405)*
SUMPRODUCT($D$147:$N$152*($D$146:$N$146=$E$345)*($D$145:$N$145=$D405)*($C$147:$C$152=$B405))
)
)</f>
        <v>0</v>
      </c>
      <c r="AD405" s="99" cm="1">
        <f t="array" ref="AD405">$A405 * $E$108 * (
(
SUMIFS(AD$318:AD$328,$C$318:$C$328,$C405,$D$318:$D$328,$D405)*
SUMIFS(AD$332:AD$342,$C$332:$C$342,$C405,$D$332:$D$342,$D405)*
SUMPRODUCT($D$147:$N$152*($D$146:$N$146=$E$346)*($D$145:$N$145=$D405)*($C$147:$C$152=$B405))
) -
(
SUMIFS(AD$318:AD$328,$C$318:$C$328,$C405,$D$318:$D$328,$D405)*
SUMIFS(AD$332:AD$342,$C$332:$C$342,$C405,$D$332:$D$342,$D405)*
SUMPRODUCT($D$147:$N$152*($D$146:$N$146=$E$345)*($D$145:$N$145=$D405)*($C$147:$C$152=$B405))
)
)</f>
        <v>0</v>
      </c>
    </row>
    <row r="406" spans="1:30" x14ac:dyDescent="0.2">
      <c r="A406" s="15">
        <f>1</f>
        <v>1</v>
      </c>
      <c r="B406" s="6" t="s">
        <v>50</v>
      </c>
      <c r="C406" s="6" t="s">
        <v>36</v>
      </c>
      <c r="D406" s="6" t="s">
        <v>123</v>
      </c>
      <c r="E406" s="99" cm="1">
        <f t="array" ref="E406">$A406 * $E$108 * (
(
SUMIFS(E$318:E$328,$C$318:$C$328,$C406,$D$318:$D$328,$D406)*
SUMIFS(E$332:E$342,$C$332:$C$342,$C406,$D$332:$D$342,$D406)*
SUMPRODUCT($D$147:$N$152*($D$146:$N$146=$E$346)*($D$145:$N$145=$D406)*($C$147:$C$152=$B406))
) -
(
SUMIFS(E$318:E$328,$C$318:$C$328,$C406,$D$318:$D$328,$D406)*
SUMIFS(E$332:E$342,$C$332:$C$342,$C406,$D$332:$D$342,$D406)*
SUMPRODUCT($D$147:$N$152*($D$146:$N$146=$E$345)*($D$145:$N$145=$D406)*($C$147:$C$152=$B406))
)
)</f>
        <v>0</v>
      </c>
      <c r="F406" s="99" cm="1">
        <f t="array" ref="F406">$A406 * $E$108 * (
(
SUMIFS(F$318:F$328,$C$318:$C$328,$C406,$D$318:$D$328,$D406)*
SUMIFS(F$332:F$342,$C$332:$C$342,$C406,$D$332:$D$342,$D406)*
SUMPRODUCT($D$147:$N$152*($D$146:$N$146=$E$346)*($D$145:$N$145=$D406)*($C$147:$C$152=$B406))
) -
(
SUMIFS(F$318:F$328,$C$318:$C$328,$C406,$D$318:$D$328,$D406)*
SUMIFS(F$332:F$342,$C$332:$C$342,$C406,$D$332:$D$342,$D406)*
SUMPRODUCT($D$147:$N$152*($D$146:$N$146=$E$345)*($D$145:$N$145=$D406)*($C$147:$C$152=$B406))
)
)</f>
        <v>0</v>
      </c>
      <c r="G406" s="99" cm="1">
        <f t="array" ref="G406">$A406 * $E$108 * (
(
SUMIFS(G$318:G$328,$C$318:$C$328,$C406,$D$318:$D$328,$D406)*
SUMIFS(G$332:G$342,$C$332:$C$342,$C406,$D$332:$D$342,$D406)*
SUMPRODUCT($D$147:$N$152*($D$146:$N$146=$E$346)*($D$145:$N$145=$D406)*($C$147:$C$152=$B406))
) -
(
SUMIFS(G$318:G$328,$C$318:$C$328,$C406,$D$318:$D$328,$D406)*
SUMIFS(G$332:G$342,$C$332:$C$342,$C406,$D$332:$D$342,$D406)*
SUMPRODUCT($D$147:$N$152*($D$146:$N$146=$E$345)*($D$145:$N$145=$D406)*($C$147:$C$152=$B406))
)
)</f>
        <v>0</v>
      </c>
      <c r="H406" s="99" cm="1">
        <f t="array" ref="H406">$A406 * $E$108 * (
(
SUMIFS(H$318:H$328,$C$318:$C$328,$C406,$D$318:$D$328,$D406)*
SUMIFS(H$332:H$342,$C$332:$C$342,$C406,$D$332:$D$342,$D406)*
SUMPRODUCT($D$147:$N$152*($D$146:$N$146=$E$346)*($D$145:$N$145=$D406)*($C$147:$C$152=$B406))
) -
(
SUMIFS(H$318:H$328,$C$318:$C$328,$C406,$D$318:$D$328,$D406)*
SUMIFS(H$332:H$342,$C$332:$C$342,$C406,$D$332:$D$342,$D406)*
SUMPRODUCT($D$147:$N$152*($D$146:$N$146=$E$345)*($D$145:$N$145=$D406)*($C$147:$C$152=$B406))
)
)</f>
        <v>0</v>
      </c>
      <c r="I406" s="99" cm="1">
        <f t="array" ref="I406">$A406 * $E$108 * (
(
SUMIFS(I$318:I$328,$C$318:$C$328,$C406,$D$318:$D$328,$D406)*
SUMIFS(I$332:I$342,$C$332:$C$342,$C406,$D$332:$D$342,$D406)*
SUMPRODUCT($D$147:$N$152*($D$146:$N$146=$E$346)*($D$145:$N$145=$D406)*($C$147:$C$152=$B406))
) -
(
SUMIFS(I$318:I$328,$C$318:$C$328,$C406,$D$318:$D$328,$D406)*
SUMIFS(I$332:I$342,$C$332:$C$342,$C406,$D$332:$D$342,$D406)*
SUMPRODUCT($D$147:$N$152*($D$146:$N$146=$E$345)*($D$145:$N$145=$D406)*($C$147:$C$152=$B406))
)
)</f>
        <v>0</v>
      </c>
      <c r="J406" s="99" cm="1">
        <f t="array" ref="J406">$A406 * $E$108 * (
(
SUMIFS(J$318:J$328,$C$318:$C$328,$C406,$D$318:$D$328,$D406)*
SUMIFS(J$332:J$342,$C$332:$C$342,$C406,$D$332:$D$342,$D406)*
SUMPRODUCT($D$147:$N$152*($D$146:$N$146=$E$346)*($D$145:$N$145=$D406)*($C$147:$C$152=$B406))
) -
(
SUMIFS(J$318:J$328,$C$318:$C$328,$C406,$D$318:$D$328,$D406)*
SUMIFS(J$332:J$342,$C$332:$C$342,$C406,$D$332:$D$342,$D406)*
SUMPRODUCT($D$147:$N$152*($D$146:$N$146=$E$345)*($D$145:$N$145=$D406)*($C$147:$C$152=$B406))
)
)</f>
        <v>0</v>
      </c>
      <c r="K406" s="99" cm="1">
        <f t="array" ref="K406">$A406 * $E$108 * (
(
SUMIFS(K$318:K$328,$C$318:$C$328,$C406,$D$318:$D$328,$D406)*
SUMIFS(K$332:K$342,$C$332:$C$342,$C406,$D$332:$D$342,$D406)*
SUMPRODUCT($D$147:$N$152*($D$146:$N$146=$E$346)*($D$145:$N$145=$D406)*($C$147:$C$152=$B406))
) -
(
SUMIFS(K$318:K$328,$C$318:$C$328,$C406,$D$318:$D$328,$D406)*
SUMIFS(K$332:K$342,$C$332:$C$342,$C406,$D$332:$D$342,$D406)*
SUMPRODUCT($D$147:$N$152*($D$146:$N$146=$E$345)*($D$145:$N$145=$D406)*($C$147:$C$152=$B406))
)
)</f>
        <v>0</v>
      </c>
      <c r="L406" s="99" cm="1">
        <f t="array" ref="L406">$A406 * $E$108 * (
(
SUMIFS(L$318:L$328,$C$318:$C$328,$C406,$D$318:$D$328,$D406)*
SUMIFS(L$332:L$342,$C$332:$C$342,$C406,$D$332:$D$342,$D406)*
SUMPRODUCT($D$147:$N$152*($D$146:$N$146=$E$346)*($D$145:$N$145=$D406)*($C$147:$C$152=$B406))
) -
(
SUMIFS(L$318:L$328,$C$318:$C$328,$C406,$D$318:$D$328,$D406)*
SUMIFS(L$332:L$342,$C$332:$C$342,$C406,$D$332:$D$342,$D406)*
SUMPRODUCT($D$147:$N$152*($D$146:$N$146=$E$345)*($D$145:$N$145=$D406)*($C$147:$C$152=$B406))
)
)</f>
        <v>0</v>
      </c>
      <c r="M406" s="99" cm="1">
        <f t="array" ref="M406">$A406 * $E$108 * (
(
SUMIFS(M$318:M$328,$C$318:$C$328,$C406,$D$318:$D$328,$D406)*
SUMIFS(M$332:M$342,$C$332:$C$342,$C406,$D$332:$D$342,$D406)*
SUMPRODUCT($D$147:$N$152*($D$146:$N$146=$E$346)*($D$145:$N$145=$D406)*($C$147:$C$152=$B406))
) -
(
SUMIFS(M$318:M$328,$C$318:$C$328,$C406,$D$318:$D$328,$D406)*
SUMIFS(M$332:M$342,$C$332:$C$342,$C406,$D$332:$D$342,$D406)*
SUMPRODUCT($D$147:$N$152*($D$146:$N$146=$E$345)*($D$145:$N$145=$D406)*($C$147:$C$152=$B406))
)
)</f>
        <v>0</v>
      </c>
      <c r="N406" s="99" cm="1">
        <f t="array" ref="N406">$A406 * $E$108 * (
(
SUMIFS(N$318:N$328,$C$318:$C$328,$C406,$D$318:$D$328,$D406)*
SUMIFS(N$332:N$342,$C$332:$C$342,$C406,$D$332:$D$342,$D406)*
SUMPRODUCT($D$147:$N$152*($D$146:$N$146=$E$346)*($D$145:$N$145=$D406)*($C$147:$C$152=$B406))
) -
(
SUMIFS(N$318:N$328,$C$318:$C$328,$C406,$D$318:$D$328,$D406)*
SUMIFS(N$332:N$342,$C$332:$C$342,$C406,$D$332:$D$342,$D406)*
SUMPRODUCT($D$147:$N$152*($D$146:$N$146=$E$345)*($D$145:$N$145=$D406)*($C$147:$C$152=$B406))
)
)</f>
        <v>0</v>
      </c>
      <c r="O406" s="99" cm="1">
        <f t="array" ref="O406">$A406 * $E$108 * (
(
SUMIFS(O$318:O$328,$C$318:$C$328,$C406,$D$318:$D$328,$D406)*
SUMIFS(O$332:O$342,$C$332:$C$342,$C406,$D$332:$D$342,$D406)*
SUMPRODUCT($D$147:$N$152*($D$146:$N$146=$E$346)*($D$145:$N$145=$D406)*($C$147:$C$152=$B406))
) -
(
SUMIFS(O$318:O$328,$C$318:$C$328,$C406,$D$318:$D$328,$D406)*
SUMIFS(O$332:O$342,$C$332:$C$342,$C406,$D$332:$D$342,$D406)*
SUMPRODUCT($D$147:$N$152*($D$146:$N$146=$E$345)*($D$145:$N$145=$D406)*($C$147:$C$152=$B406))
)
)</f>
        <v>0</v>
      </c>
      <c r="P406" s="99" cm="1">
        <f t="array" ref="P406">$A406 * $E$108 * (
(
SUMIFS(P$318:P$328,$C$318:$C$328,$C406,$D$318:$D$328,$D406)*
SUMIFS(P$332:P$342,$C$332:$C$342,$C406,$D$332:$D$342,$D406)*
SUMPRODUCT($D$147:$N$152*($D$146:$N$146=$E$346)*($D$145:$N$145=$D406)*($C$147:$C$152=$B406))
) -
(
SUMIFS(P$318:P$328,$C$318:$C$328,$C406,$D$318:$D$328,$D406)*
SUMIFS(P$332:P$342,$C$332:$C$342,$C406,$D$332:$D$342,$D406)*
SUMPRODUCT($D$147:$N$152*($D$146:$N$146=$E$345)*($D$145:$N$145=$D406)*($C$147:$C$152=$B406))
)
)</f>
        <v>0</v>
      </c>
      <c r="Q406" s="99" cm="1">
        <f t="array" ref="Q406">$A406 * $E$108 * (
(
SUMIFS(Q$318:Q$328,$C$318:$C$328,$C406,$D$318:$D$328,$D406)*
SUMIFS(Q$332:Q$342,$C$332:$C$342,$C406,$D$332:$D$342,$D406)*
SUMPRODUCT($D$147:$N$152*($D$146:$N$146=$E$346)*($D$145:$N$145=$D406)*($C$147:$C$152=$B406))
) -
(
SUMIFS(Q$318:Q$328,$C$318:$C$328,$C406,$D$318:$D$328,$D406)*
SUMIFS(Q$332:Q$342,$C$332:$C$342,$C406,$D$332:$D$342,$D406)*
SUMPRODUCT($D$147:$N$152*($D$146:$N$146=$E$345)*($D$145:$N$145=$D406)*($C$147:$C$152=$B406))
)
)</f>
        <v>0</v>
      </c>
      <c r="R406" s="99" cm="1">
        <f t="array" ref="R406">$A406 * $E$108 * (
(
SUMIFS(R$318:R$328,$C$318:$C$328,$C406,$D$318:$D$328,$D406)*
SUMIFS(R$332:R$342,$C$332:$C$342,$C406,$D$332:$D$342,$D406)*
SUMPRODUCT($D$147:$N$152*($D$146:$N$146=$E$346)*($D$145:$N$145=$D406)*($C$147:$C$152=$B406))
) -
(
SUMIFS(R$318:R$328,$C$318:$C$328,$C406,$D$318:$D$328,$D406)*
SUMIFS(R$332:R$342,$C$332:$C$342,$C406,$D$332:$D$342,$D406)*
SUMPRODUCT($D$147:$N$152*($D$146:$N$146=$E$345)*($D$145:$N$145=$D406)*($C$147:$C$152=$B406))
)
)</f>
        <v>0</v>
      </c>
      <c r="S406" s="99" cm="1">
        <f t="array" ref="S406">$A406 * $E$108 * (
(
SUMIFS(S$318:S$328,$C$318:$C$328,$C406,$D$318:$D$328,$D406)*
SUMIFS(S$332:S$342,$C$332:$C$342,$C406,$D$332:$D$342,$D406)*
SUMPRODUCT($D$147:$N$152*($D$146:$N$146=$E$346)*($D$145:$N$145=$D406)*($C$147:$C$152=$B406))
) -
(
SUMIFS(S$318:S$328,$C$318:$C$328,$C406,$D$318:$D$328,$D406)*
SUMIFS(S$332:S$342,$C$332:$C$342,$C406,$D$332:$D$342,$D406)*
SUMPRODUCT($D$147:$N$152*($D$146:$N$146=$E$345)*($D$145:$N$145=$D406)*($C$147:$C$152=$B406))
)
)</f>
        <v>0</v>
      </c>
      <c r="T406" s="99" cm="1">
        <f t="array" ref="T406">$A406 * $E$108 * (
(
SUMIFS(T$318:T$328,$C$318:$C$328,$C406,$D$318:$D$328,$D406)*
SUMIFS(T$332:T$342,$C$332:$C$342,$C406,$D$332:$D$342,$D406)*
SUMPRODUCT($D$147:$N$152*($D$146:$N$146=$E$346)*($D$145:$N$145=$D406)*($C$147:$C$152=$B406))
) -
(
SUMIFS(T$318:T$328,$C$318:$C$328,$C406,$D$318:$D$328,$D406)*
SUMIFS(T$332:T$342,$C$332:$C$342,$C406,$D$332:$D$342,$D406)*
SUMPRODUCT($D$147:$N$152*($D$146:$N$146=$E$345)*($D$145:$N$145=$D406)*($C$147:$C$152=$B406))
)
)</f>
        <v>0</v>
      </c>
      <c r="U406" s="99" cm="1">
        <f t="array" ref="U406">$A406 * $E$108 * (
(
SUMIFS(U$318:U$328,$C$318:$C$328,$C406,$D$318:$D$328,$D406)*
SUMIFS(U$332:U$342,$C$332:$C$342,$C406,$D$332:$D$342,$D406)*
SUMPRODUCT($D$147:$N$152*($D$146:$N$146=$E$346)*($D$145:$N$145=$D406)*($C$147:$C$152=$B406))
) -
(
SUMIFS(U$318:U$328,$C$318:$C$328,$C406,$D$318:$D$328,$D406)*
SUMIFS(U$332:U$342,$C$332:$C$342,$C406,$D$332:$D$342,$D406)*
SUMPRODUCT($D$147:$N$152*($D$146:$N$146=$E$345)*($D$145:$N$145=$D406)*($C$147:$C$152=$B406))
)
)</f>
        <v>0</v>
      </c>
      <c r="V406" s="99" cm="1">
        <f t="array" ref="V406">$A406 * $E$108 * (
(
SUMIFS(V$318:V$328,$C$318:$C$328,$C406,$D$318:$D$328,$D406)*
SUMIFS(V$332:V$342,$C$332:$C$342,$C406,$D$332:$D$342,$D406)*
SUMPRODUCT($D$147:$N$152*($D$146:$N$146=$E$346)*($D$145:$N$145=$D406)*($C$147:$C$152=$B406))
) -
(
SUMIFS(V$318:V$328,$C$318:$C$328,$C406,$D$318:$D$328,$D406)*
SUMIFS(V$332:V$342,$C$332:$C$342,$C406,$D$332:$D$342,$D406)*
SUMPRODUCT($D$147:$N$152*($D$146:$N$146=$E$345)*($D$145:$N$145=$D406)*($C$147:$C$152=$B406))
)
)</f>
        <v>0</v>
      </c>
      <c r="W406" s="99" cm="1">
        <f t="array" ref="W406">$A406 * $E$108 * (
(
SUMIFS(W$318:W$328,$C$318:$C$328,$C406,$D$318:$D$328,$D406)*
SUMIFS(W$332:W$342,$C$332:$C$342,$C406,$D$332:$D$342,$D406)*
SUMPRODUCT($D$147:$N$152*($D$146:$N$146=$E$346)*($D$145:$N$145=$D406)*($C$147:$C$152=$B406))
) -
(
SUMIFS(W$318:W$328,$C$318:$C$328,$C406,$D$318:$D$328,$D406)*
SUMIFS(W$332:W$342,$C$332:$C$342,$C406,$D$332:$D$342,$D406)*
SUMPRODUCT($D$147:$N$152*($D$146:$N$146=$E$345)*($D$145:$N$145=$D406)*($C$147:$C$152=$B406))
)
)</f>
        <v>0</v>
      </c>
      <c r="X406" s="99" cm="1">
        <f t="array" ref="X406">$A406 * $E$108 * (
(
SUMIFS(X$318:X$328,$C$318:$C$328,$C406,$D$318:$D$328,$D406)*
SUMIFS(X$332:X$342,$C$332:$C$342,$C406,$D$332:$D$342,$D406)*
SUMPRODUCT($D$147:$N$152*($D$146:$N$146=$E$346)*($D$145:$N$145=$D406)*($C$147:$C$152=$B406))
) -
(
SUMIFS(X$318:X$328,$C$318:$C$328,$C406,$D$318:$D$328,$D406)*
SUMIFS(X$332:X$342,$C$332:$C$342,$C406,$D$332:$D$342,$D406)*
SUMPRODUCT($D$147:$N$152*($D$146:$N$146=$E$345)*($D$145:$N$145=$D406)*($C$147:$C$152=$B406))
)
)</f>
        <v>0</v>
      </c>
      <c r="Y406" s="99" cm="1">
        <f t="array" ref="Y406">$A406 * $E$108 * (
(
SUMIFS(Y$318:Y$328,$C$318:$C$328,$C406,$D$318:$D$328,$D406)*
SUMIFS(Y$332:Y$342,$C$332:$C$342,$C406,$D$332:$D$342,$D406)*
SUMPRODUCT($D$147:$N$152*($D$146:$N$146=$E$346)*($D$145:$N$145=$D406)*($C$147:$C$152=$B406))
) -
(
SUMIFS(Y$318:Y$328,$C$318:$C$328,$C406,$D$318:$D$328,$D406)*
SUMIFS(Y$332:Y$342,$C$332:$C$342,$C406,$D$332:$D$342,$D406)*
SUMPRODUCT($D$147:$N$152*($D$146:$N$146=$E$345)*($D$145:$N$145=$D406)*($C$147:$C$152=$B406))
)
)</f>
        <v>0</v>
      </c>
      <c r="Z406" s="99" cm="1">
        <f t="array" ref="Z406">$A406 * $E$108 * (
(
SUMIFS(Z$318:Z$328,$C$318:$C$328,$C406,$D$318:$D$328,$D406)*
SUMIFS(Z$332:Z$342,$C$332:$C$342,$C406,$D$332:$D$342,$D406)*
SUMPRODUCT($D$147:$N$152*($D$146:$N$146=$E$346)*($D$145:$N$145=$D406)*($C$147:$C$152=$B406))
) -
(
SUMIFS(Z$318:Z$328,$C$318:$C$328,$C406,$D$318:$D$328,$D406)*
SUMIFS(Z$332:Z$342,$C$332:$C$342,$C406,$D$332:$D$342,$D406)*
SUMPRODUCT($D$147:$N$152*($D$146:$N$146=$E$345)*($D$145:$N$145=$D406)*($C$147:$C$152=$B406))
)
)</f>
        <v>0</v>
      </c>
      <c r="AA406" s="99" cm="1">
        <f t="array" ref="AA406">$A406 * $E$108 * (
(
SUMIFS(AA$318:AA$328,$C$318:$C$328,$C406,$D$318:$D$328,$D406)*
SUMIFS(AA$332:AA$342,$C$332:$C$342,$C406,$D$332:$D$342,$D406)*
SUMPRODUCT($D$147:$N$152*($D$146:$N$146=$E$346)*($D$145:$N$145=$D406)*($C$147:$C$152=$B406))
) -
(
SUMIFS(AA$318:AA$328,$C$318:$C$328,$C406,$D$318:$D$328,$D406)*
SUMIFS(AA$332:AA$342,$C$332:$C$342,$C406,$D$332:$D$342,$D406)*
SUMPRODUCT($D$147:$N$152*($D$146:$N$146=$E$345)*($D$145:$N$145=$D406)*($C$147:$C$152=$B406))
)
)</f>
        <v>0</v>
      </c>
      <c r="AB406" s="99" cm="1">
        <f t="array" ref="AB406">$A406 * $E$108 * (
(
SUMIFS(AB$318:AB$328,$C$318:$C$328,$C406,$D$318:$D$328,$D406)*
SUMIFS(AB$332:AB$342,$C$332:$C$342,$C406,$D$332:$D$342,$D406)*
SUMPRODUCT($D$147:$N$152*($D$146:$N$146=$E$346)*($D$145:$N$145=$D406)*($C$147:$C$152=$B406))
) -
(
SUMIFS(AB$318:AB$328,$C$318:$C$328,$C406,$D$318:$D$328,$D406)*
SUMIFS(AB$332:AB$342,$C$332:$C$342,$C406,$D$332:$D$342,$D406)*
SUMPRODUCT($D$147:$N$152*($D$146:$N$146=$E$345)*($D$145:$N$145=$D406)*($C$147:$C$152=$B406))
)
)</f>
        <v>0</v>
      </c>
      <c r="AC406" s="99" cm="1">
        <f t="array" ref="AC406">$A406 * $E$108 * (
(
SUMIFS(AC$318:AC$328,$C$318:$C$328,$C406,$D$318:$D$328,$D406)*
SUMIFS(AC$332:AC$342,$C$332:$C$342,$C406,$D$332:$D$342,$D406)*
SUMPRODUCT($D$147:$N$152*($D$146:$N$146=$E$346)*($D$145:$N$145=$D406)*($C$147:$C$152=$B406))
) -
(
SUMIFS(AC$318:AC$328,$C$318:$C$328,$C406,$D$318:$D$328,$D406)*
SUMIFS(AC$332:AC$342,$C$332:$C$342,$C406,$D$332:$D$342,$D406)*
SUMPRODUCT($D$147:$N$152*($D$146:$N$146=$E$345)*($D$145:$N$145=$D406)*($C$147:$C$152=$B406))
)
)</f>
        <v>0</v>
      </c>
      <c r="AD406" s="99" cm="1">
        <f t="array" ref="AD406">$A406 * $E$108 * (
(
SUMIFS(AD$318:AD$328,$C$318:$C$328,$C406,$D$318:$D$328,$D406)*
SUMIFS(AD$332:AD$342,$C$332:$C$342,$C406,$D$332:$D$342,$D406)*
SUMPRODUCT($D$147:$N$152*($D$146:$N$146=$E$346)*($D$145:$N$145=$D406)*($C$147:$C$152=$B406))
) -
(
SUMIFS(AD$318:AD$328,$C$318:$C$328,$C406,$D$318:$D$328,$D406)*
SUMIFS(AD$332:AD$342,$C$332:$C$342,$C406,$D$332:$D$342,$D406)*
SUMPRODUCT($D$147:$N$152*($D$146:$N$146=$E$345)*($D$145:$N$145=$D406)*($C$147:$C$152=$B406))
)
)</f>
        <v>0</v>
      </c>
    </row>
    <row r="407" spans="1:30" x14ac:dyDescent="0.2">
      <c r="A407" s="15">
        <f>1</f>
        <v>1</v>
      </c>
      <c r="B407" s="6" t="s">
        <v>51</v>
      </c>
      <c r="C407" s="6" t="s">
        <v>36</v>
      </c>
      <c r="D407" s="6" t="s">
        <v>123</v>
      </c>
      <c r="E407" s="99" cm="1">
        <f t="array" ref="E407">$A407 * $E$108 * (
(
SUMIFS(E$318:E$328,$C$318:$C$328,$C407,$D$318:$D$328,$D407)*
SUMIFS(E$332:E$342,$C$332:$C$342,$C407,$D$332:$D$342,$D407)*
SUMPRODUCT($D$147:$N$152*($D$146:$N$146=$E$346)*($D$145:$N$145=$D407)*($C$147:$C$152=$B407))
) -
(
SUMIFS(E$318:E$328,$C$318:$C$328,$C407,$D$318:$D$328,$D407)*
SUMIFS(E$332:E$342,$C$332:$C$342,$C407,$D$332:$D$342,$D407)*
SUMPRODUCT($D$147:$N$152*($D$146:$N$146=$E$345)*($D$145:$N$145=$D407)*($C$147:$C$152=$B407))
)
)</f>
        <v>0</v>
      </c>
      <c r="F407" s="99" cm="1">
        <f t="array" ref="F407">$A407 * $E$108 * (
(
SUMIFS(F$318:F$328,$C$318:$C$328,$C407,$D$318:$D$328,$D407)*
SUMIFS(F$332:F$342,$C$332:$C$342,$C407,$D$332:$D$342,$D407)*
SUMPRODUCT($D$147:$N$152*($D$146:$N$146=$E$346)*($D$145:$N$145=$D407)*($C$147:$C$152=$B407))
) -
(
SUMIFS(F$318:F$328,$C$318:$C$328,$C407,$D$318:$D$328,$D407)*
SUMIFS(F$332:F$342,$C$332:$C$342,$C407,$D$332:$D$342,$D407)*
SUMPRODUCT($D$147:$N$152*($D$146:$N$146=$E$345)*($D$145:$N$145=$D407)*($C$147:$C$152=$B407))
)
)</f>
        <v>0</v>
      </c>
      <c r="G407" s="99" cm="1">
        <f t="array" ref="G407">$A407 * $E$108 * (
(
SUMIFS(G$318:G$328,$C$318:$C$328,$C407,$D$318:$D$328,$D407)*
SUMIFS(G$332:G$342,$C$332:$C$342,$C407,$D$332:$D$342,$D407)*
SUMPRODUCT($D$147:$N$152*($D$146:$N$146=$E$346)*($D$145:$N$145=$D407)*($C$147:$C$152=$B407))
) -
(
SUMIFS(G$318:G$328,$C$318:$C$328,$C407,$D$318:$D$328,$D407)*
SUMIFS(G$332:G$342,$C$332:$C$342,$C407,$D$332:$D$342,$D407)*
SUMPRODUCT($D$147:$N$152*($D$146:$N$146=$E$345)*($D$145:$N$145=$D407)*($C$147:$C$152=$B407))
)
)</f>
        <v>0</v>
      </c>
      <c r="H407" s="99" cm="1">
        <f t="array" ref="H407">$A407 * $E$108 * (
(
SUMIFS(H$318:H$328,$C$318:$C$328,$C407,$D$318:$D$328,$D407)*
SUMIFS(H$332:H$342,$C$332:$C$342,$C407,$D$332:$D$342,$D407)*
SUMPRODUCT($D$147:$N$152*($D$146:$N$146=$E$346)*($D$145:$N$145=$D407)*($C$147:$C$152=$B407))
) -
(
SUMIFS(H$318:H$328,$C$318:$C$328,$C407,$D$318:$D$328,$D407)*
SUMIFS(H$332:H$342,$C$332:$C$342,$C407,$D$332:$D$342,$D407)*
SUMPRODUCT($D$147:$N$152*($D$146:$N$146=$E$345)*($D$145:$N$145=$D407)*($C$147:$C$152=$B407))
)
)</f>
        <v>0</v>
      </c>
      <c r="I407" s="99" cm="1">
        <f t="array" ref="I407">$A407 * $E$108 * (
(
SUMIFS(I$318:I$328,$C$318:$C$328,$C407,$D$318:$D$328,$D407)*
SUMIFS(I$332:I$342,$C$332:$C$342,$C407,$D$332:$D$342,$D407)*
SUMPRODUCT($D$147:$N$152*($D$146:$N$146=$E$346)*($D$145:$N$145=$D407)*($C$147:$C$152=$B407))
) -
(
SUMIFS(I$318:I$328,$C$318:$C$328,$C407,$D$318:$D$328,$D407)*
SUMIFS(I$332:I$342,$C$332:$C$342,$C407,$D$332:$D$342,$D407)*
SUMPRODUCT($D$147:$N$152*($D$146:$N$146=$E$345)*($D$145:$N$145=$D407)*($C$147:$C$152=$B407))
)
)</f>
        <v>0</v>
      </c>
      <c r="J407" s="99" cm="1">
        <f t="array" ref="J407">$A407 * $E$108 * (
(
SUMIFS(J$318:J$328,$C$318:$C$328,$C407,$D$318:$D$328,$D407)*
SUMIFS(J$332:J$342,$C$332:$C$342,$C407,$D$332:$D$342,$D407)*
SUMPRODUCT($D$147:$N$152*($D$146:$N$146=$E$346)*($D$145:$N$145=$D407)*($C$147:$C$152=$B407))
) -
(
SUMIFS(J$318:J$328,$C$318:$C$328,$C407,$D$318:$D$328,$D407)*
SUMIFS(J$332:J$342,$C$332:$C$342,$C407,$D$332:$D$342,$D407)*
SUMPRODUCT($D$147:$N$152*($D$146:$N$146=$E$345)*($D$145:$N$145=$D407)*($C$147:$C$152=$B407))
)
)</f>
        <v>0</v>
      </c>
      <c r="K407" s="99" cm="1">
        <f t="array" ref="K407">$A407 * $E$108 * (
(
SUMIFS(K$318:K$328,$C$318:$C$328,$C407,$D$318:$D$328,$D407)*
SUMIFS(K$332:K$342,$C$332:$C$342,$C407,$D$332:$D$342,$D407)*
SUMPRODUCT($D$147:$N$152*($D$146:$N$146=$E$346)*($D$145:$N$145=$D407)*($C$147:$C$152=$B407))
) -
(
SUMIFS(K$318:K$328,$C$318:$C$328,$C407,$D$318:$D$328,$D407)*
SUMIFS(K$332:K$342,$C$332:$C$342,$C407,$D$332:$D$342,$D407)*
SUMPRODUCT($D$147:$N$152*($D$146:$N$146=$E$345)*($D$145:$N$145=$D407)*($C$147:$C$152=$B407))
)
)</f>
        <v>0</v>
      </c>
      <c r="L407" s="99" cm="1">
        <f t="array" ref="L407">$A407 * $E$108 * (
(
SUMIFS(L$318:L$328,$C$318:$C$328,$C407,$D$318:$D$328,$D407)*
SUMIFS(L$332:L$342,$C$332:$C$342,$C407,$D$332:$D$342,$D407)*
SUMPRODUCT($D$147:$N$152*($D$146:$N$146=$E$346)*($D$145:$N$145=$D407)*($C$147:$C$152=$B407))
) -
(
SUMIFS(L$318:L$328,$C$318:$C$328,$C407,$D$318:$D$328,$D407)*
SUMIFS(L$332:L$342,$C$332:$C$342,$C407,$D$332:$D$342,$D407)*
SUMPRODUCT($D$147:$N$152*($D$146:$N$146=$E$345)*($D$145:$N$145=$D407)*($C$147:$C$152=$B407))
)
)</f>
        <v>0</v>
      </c>
      <c r="M407" s="99" cm="1">
        <f t="array" ref="M407">$A407 * $E$108 * (
(
SUMIFS(M$318:M$328,$C$318:$C$328,$C407,$D$318:$D$328,$D407)*
SUMIFS(M$332:M$342,$C$332:$C$342,$C407,$D$332:$D$342,$D407)*
SUMPRODUCT($D$147:$N$152*($D$146:$N$146=$E$346)*($D$145:$N$145=$D407)*($C$147:$C$152=$B407))
) -
(
SUMIFS(M$318:M$328,$C$318:$C$328,$C407,$D$318:$D$328,$D407)*
SUMIFS(M$332:M$342,$C$332:$C$342,$C407,$D$332:$D$342,$D407)*
SUMPRODUCT($D$147:$N$152*($D$146:$N$146=$E$345)*($D$145:$N$145=$D407)*($C$147:$C$152=$B407))
)
)</f>
        <v>0</v>
      </c>
      <c r="N407" s="99" cm="1">
        <f t="array" ref="N407">$A407 * $E$108 * (
(
SUMIFS(N$318:N$328,$C$318:$C$328,$C407,$D$318:$D$328,$D407)*
SUMIFS(N$332:N$342,$C$332:$C$342,$C407,$D$332:$D$342,$D407)*
SUMPRODUCT($D$147:$N$152*($D$146:$N$146=$E$346)*($D$145:$N$145=$D407)*($C$147:$C$152=$B407))
) -
(
SUMIFS(N$318:N$328,$C$318:$C$328,$C407,$D$318:$D$328,$D407)*
SUMIFS(N$332:N$342,$C$332:$C$342,$C407,$D$332:$D$342,$D407)*
SUMPRODUCT($D$147:$N$152*($D$146:$N$146=$E$345)*($D$145:$N$145=$D407)*($C$147:$C$152=$B407))
)
)</f>
        <v>0</v>
      </c>
      <c r="O407" s="99" cm="1">
        <f t="array" ref="O407">$A407 * $E$108 * (
(
SUMIFS(O$318:O$328,$C$318:$C$328,$C407,$D$318:$D$328,$D407)*
SUMIFS(O$332:O$342,$C$332:$C$342,$C407,$D$332:$D$342,$D407)*
SUMPRODUCT($D$147:$N$152*($D$146:$N$146=$E$346)*($D$145:$N$145=$D407)*($C$147:$C$152=$B407))
) -
(
SUMIFS(O$318:O$328,$C$318:$C$328,$C407,$D$318:$D$328,$D407)*
SUMIFS(O$332:O$342,$C$332:$C$342,$C407,$D$332:$D$342,$D407)*
SUMPRODUCT($D$147:$N$152*($D$146:$N$146=$E$345)*($D$145:$N$145=$D407)*($C$147:$C$152=$B407))
)
)</f>
        <v>0</v>
      </c>
      <c r="P407" s="99" cm="1">
        <f t="array" ref="P407">$A407 * $E$108 * (
(
SUMIFS(P$318:P$328,$C$318:$C$328,$C407,$D$318:$D$328,$D407)*
SUMIFS(P$332:P$342,$C$332:$C$342,$C407,$D$332:$D$342,$D407)*
SUMPRODUCT($D$147:$N$152*($D$146:$N$146=$E$346)*($D$145:$N$145=$D407)*($C$147:$C$152=$B407))
) -
(
SUMIFS(P$318:P$328,$C$318:$C$328,$C407,$D$318:$D$328,$D407)*
SUMIFS(P$332:P$342,$C$332:$C$342,$C407,$D$332:$D$342,$D407)*
SUMPRODUCT($D$147:$N$152*($D$146:$N$146=$E$345)*($D$145:$N$145=$D407)*($C$147:$C$152=$B407))
)
)</f>
        <v>0</v>
      </c>
      <c r="Q407" s="99" cm="1">
        <f t="array" ref="Q407">$A407 * $E$108 * (
(
SUMIFS(Q$318:Q$328,$C$318:$C$328,$C407,$D$318:$D$328,$D407)*
SUMIFS(Q$332:Q$342,$C$332:$C$342,$C407,$D$332:$D$342,$D407)*
SUMPRODUCT($D$147:$N$152*($D$146:$N$146=$E$346)*($D$145:$N$145=$D407)*($C$147:$C$152=$B407))
) -
(
SUMIFS(Q$318:Q$328,$C$318:$C$328,$C407,$D$318:$D$328,$D407)*
SUMIFS(Q$332:Q$342,$C$332:$C$342,$C407,$D$332:$D$342,$D407)*
SUMPRODUCT($D$147:$N$152*($D$146:$N$146=$E$345)*($D$145:$N$145=$D407)*($C$147:$C$152=$B407))
)
)</f>
        <v>0</v>
      </c>
      <c r="R407" s="99" cm="1">
        <f t="array" ref="R407">$A407 * $E$108 * (
(
SUMIFS(R$318:R$328,$C$318:$C$328,$C407,$D$318:$D$328,$D407)*
SUMIFS(R$332:R$342,$C$332:$C$342,$C407,$D$332:$D$342,$D407)*
SUMPRODUCT($D$147:$N$152*($D$146:$N$146=$E$346)*($D$145:$N$145=$D407)*($C$147:$C$152=$B407))
) -
(
SUMIFS(R$318:R$328,$C$318:$C$328,$C407,$D$318:$D$328,$D407)*
SUMIFS(R$332:R$342,$C$332:$C$342,$C407,$D$332:$D$342,$D407)*
SUMPRODUCT($D$147:$N$152*($D$146:$N$146=$E$345)*($D$145:$N$145=$D407)*($C$147:$C$152=$B407))
)
)</f>
        <v>0</v>
      </c>
      <c r="S407" s="99" cm="1">
        <f t="array" ref="S407">$A407 * $E$108 * (
(
SUMIFS(S$318:S$328,$C$318:$C$328,$C407,$D$318:$D$328,$D407)*
SUMIFS(S$332:S$342,$C$332:$C$342,$C407,$D$332:$D$342,$D407)*
SUMPRODUCT($D$147:$N$152*($D$146:$N$146=$E$346)*($D$145:$N$145=$D407)*($C$147:$C$152=$B407))
) -
(
SUMIFS(S$318:S$328,$C$318:$C$328,$C407,$D$318:$D$328,$D407)*
SUMIFS(S$332:S$342,$C$332:$C$342,$C407,$D$332:$D$342,$D407)*
SUMPRODUCT($D$147:$N$152*($D$146:$N$146=$E$345)*($D$145:$N$145=$D407)*($C$147:$C$152=$B407))
)
)</f>
        <v>0</v>
      </c>
      <c r="T407" s="99" cm="1">
        <f t="array" ref="T407">$A407 * $E$108 * (
(
SUMIFS(T$318:T$328,$C$318:$C$328,$C407,$D$318:$D$328,$D407)*
SUMIFS(T$332:T$342,$C$332:$C$342,$C407,$D$332:$D$342,$D407)*
SUMPRODUCT($D$147:$N$152*($D$146:$N$146=$E$346)*($D$145:$N$145=$D407)*($C$147:$C$152=$B407))
) -
(
SUMIFS(T$318:T$328,$C$318:$C$328,$C407,$D$318:$D$328,$D407)*
SUMIFS(T$332:T$342,$C$332:$C$342,$C407,$D$332:$D$342,$D407)*
SUMPRODUCT($D$147:$N$152*($D$146:$N$146=$E$345)*($D$145:$N$145=$D407)*($C$147:$C$152=$B407))
)
)</f>
        <v>0</v>
      </c>
      <c r="U407" s="99" cm="1">
        <f t="array" ref="U407">$A407 * $E$108 * (
(
SUMIFS(U$318:U$328,$C$318:$C$328,$C407,$D$318:$D$328,$D407)*
SUMIFS(U$332:U$342,$C$332:$C$342,$C407,$D$332:$D$342,$D407)*
SUMPRODUCT($D$147:$N$152*($D$146:$N$146=$E$346)*($D$145:$N$145=$D407)*($C$147:$C$152=$B407))
) -
(
SUMIFS(U$318:U$328,$C$318:$C$328,$C407,$D$318:$D$328,$D407)*
SUMIFS(U$332:U$342,$C$332:$C$342,$C407,$D$332:$D$342,$D407)*
SUMPRODUCT($D$147:$N$152*($D$146:$N$146=$E$345)*($D$145:$N$145=$D407)*($C$147:$C$152=$B407))
)
)</f>
        <v>0</v>
      </c>
      <c r="V407" s="99" cm="1">
        <f t="array" ref="V407">$A407 * $E$108 * (
(
SUMIFS(V$318:V$328,$C$318:$C$328,$C407,$D$318:$D$328,$D407)*
SUMIFS(V$332:V$342,$C$332:$C$342,$C407,$D$332:$D$342,$D407)*
SUMPRODUCT($D$147:$N$152*($D$146:$N$146=$E$346)*($D$145:$N$145=$D407)*($C$147:$C$152=$B407))
) -
(
SUMIFS(V$318:V$328,$C$318:$C$328,$C407,$D$318:$D$328,$D407)*
SUMIFS(V$332:V$342,$C$332:$C$342,$C407,$D$332:$D$342,$D407)*
SUMPRODUCT($D$147:$N$152*($D$146:$N$146=$E$345)*($D$145:$N$145=$D407)*($C$147:$C$152=$B407))
)
)</f>
        <v>0</v>
      </c>
      <c r="W407" s="99" cm="1">
        <f t="array" ref="W407">$A407 * $E$108 * (
(
SUMIFS(W$318:W$328,$C$318:$C$328,$C407,$D$318:$D$328,$D407)*
SUMIFS(W$332:W$342,$C$332:$C$342,$C407,$D$332:$D$342,$D407)*
SUMPRODUCT($D$147:$N$152*($D$146:$N$146=$E$346)*($D$145:$N$145=$D407)*($C$147:$C$152=$B407))
) -
(
SUMIFS(W$318:W$328,$C$318:$C$328,$C407,$D$318:$D$328,$D407)*
SUMIFS(W$332:W$342,$C$332:$C$342,$C407,$D$332:$D$342,$D407)*
SUMPRODUCT($D$147:$N$152*($D$146:$N$146=$E$345)*($D$145:$N$145=$D407)*($C$147:$C$152=$B407))
)
)</f>
        <v>0</v>
      </c>
      <c r="X407" s="99" cm="1">
        <f t="array" ref="X407">$A407 * $E$108 * (
(
SUMIFS(X$318:X$328,$C$318:$C$328,$C407,$D$318:$D$328,$D407)*
SUMIFS(X$332:X$342,$C$332:$C$342,$C407,$D$332:$D$342,$D407)*
SUMPRODUCT($D$147:$N$152*($D$146:$N$146=$E$346)*($D$145:$N$145=$D407)*($C$147:$C$152=$B407))
) -
(
SUMIFS(X$318:X$328,$C$318:$C$328,$C407,$D$318:$D$328,$D407)*
SUMIFS(X$332:X$342,$C$332:$C$342,$C407,$D$332:$D$342,$D407)*
SUMPRODUCT($D$147:$N$152*($D$146:$N$146=$E$345)*($D$145:$N$145=$D407)*($C$147:$C$152=$B407))
)
)</f>
        <v>0</v>
      </c>
      <c r="Y407" s="99" cm="1">
        <f t="array" ref="Y407">$A407 * $E$108 * (
(
SUMIFS(Y$318:Y$328,$C$318:$C$328,$C407,$D$318:$D$328,$D407)*
SUMIFS(Y$332:Y$342,$C$332:$C$342,$C407,$D$332:$D$342,$D407)*
SUMPRODUCT($D$147:$N$152*($D$146:$N$146=$E$346)*($D$145:$N$145=$D407)*($C$147:$C$152=$B407))
) -
(
SUMIFS(Y$318:Y$328,$C$318:$C$328,$C407,$D$318:$D$328,$D407)*
SUMIFS(Y$332:Y$342,$C$332:$C$342,$C407,$D$332:$D$342,$D407)*
SUMPRODUCT($D$147:$N$152*($D$146:$N$146=$E$345)*($D$145:$N$145=$D407)*($C$147:$C$152=$B407))
)
)</f>
        <v>0</v>
      </c>
      <c r="Z407" s="99" cm="1">
        <f t="array" ref="Z407">$A407 * $E$108 * (
(
SUMIFS(Z$318:Z$328,$C$318:$C$328,$C407,$D$318:$D$328,$D407)*
SUMIFS(Z$332:Z$342,$C$332:$C$342,$C407,$D$332:$D$342,$D407)*
SUMPRODUCT($D$147:$N$152*($D$146:$N$146=$E$346)*($D$145:$N$145=$D407)*($C$147:$C$152=$B407))
) -
(
SUMIFS(Z$318:Z$328,$C$318:$C$328,$C407,$D$318:$D$328,$D407)*
SUMIFS(Z$332:Z$342,$C$332:$C$342,$C407,$D$332:$D$342,$D407)*
SUMPRODUCT($D$147:$N$152*($D$146:$N$146=$E$345)*($D$145:$N$145=$D407)*($C$147:$C$152=$B407))
)
)</f>
        <v>0</v>
      </c>
      <c r="AA407" s="99" cm="1">
        <f t="array" ref="AA407">$A407 * $E$108 * (
(
SUMIFS(AA$318:AA$328,$C$318:$C$328,$C407,$D$318:$D$328,$D407)*
SUMIFS(AA$332:AA$342,$C$332:$C$342,$C407,$D$332:$D$342,$D407)*
SUMPRODUCT($D$147:$N$152*($D$146:$N$146=$E$346)*($D$145:$N$145=$D407)*($C$147:$C$152=$B407))
) -
(
SUMIFS(AA$318:AA$328,$C$318:$C$328,$C407,$D$318:$D$328,$D407)*
SUMIFS(AA$332:AA$342,$C$332:$C$342,$C407,$D$332:$D$342,$D407)*
SUMPRODUCT($D$147:$N$152*($D$146:$N$146=$E$345)*($D$145:$N$145=$D407)*($C$147:$C$152=$B407))
)
)</f>
        <v>0</v>
      </c>
      <c r="AB407" s="99" cm="1">
        <f t="array" ref="AB407">$A407 * $E$108 * (
(
SUMIFS(AB$318:AB$328,$C$318:$C$328,$C407,$D$318:$D$328,$D407)*
SUMIFS(AB$332:AB$342,$C$332:$C$342,$C407,$D$332:$D$342,$D407)*
SUMPRODUCT($D$147:$N$152*($D$146:$N$146=$E$346)*($D$145:$N$145=$D407)*($C$147:$C$152=$B407))
) -
(
SUMIFS(AB$318:AB$328,$C$318:$C$328,$C407,$D$318:$D$328,$D407)*
SUMIFS(AB$332:AB$342,$C$332:$C$342,$C407,$D$332:$D$342,$D407)*
SUMPRODUCT($D$147:$N$152*($D$146:$N$146=$E$345)*($D$145:$N$145=$D407)*($C$147:$C$152=$B407))
)
)</f>
        <v>0</v>
      </c>
      <c r="AC407" s="99" cm="1">
        <f t="array" ref="AC407">$A407 * $E$108 * (
(
SUMIFS(AC$318:AC$328,$C$318:$C$328,$C407,$D$318:$D$328,$D407)*
SUMIFS(AC$332:AC$342,$C$332:$C$342,$C407,$D$332:$D$342,$D407)*
SUMPRODUCT($D$147:$N$152*($D$146:$N$146=$E$346)*($D$145:$N$145=$D407)*($C$147:$C$152=$B407))
) -
(
SUMIFS(AC$318:AC$328,$C$318:$C$328,$C407,$D$318:$D$328,$D407)*
SUMIFS(AC$332:AC$342,$C$332:$C$342,$C407,$D$332:$D$342,$D407)*
SUMPRODUCT($D$147:$N$152*($D$146:$N$146=$E$345)*($D$145:$N$145=$D407)*($C$147:$C$152=$B407))
)
)</f>
        <v>0</v>
      </c>
      <c r="AD407" s="99" cm="1">
        <f t="array" ref="AD407">$A407 * $E$108 * (
(
SUMIFS(AD$318:AD$328,$C$318:$C$328,$C407,$D$318:$D$328,$D407)*
SUMIFS(AD$332:AD$342,$C$332:$C$342,$C407,$D$332:$D$342,$D407)*
SUMPRODUCT($D$147:$N$152*($D$146:$N$146=$E$346)*($D$145:$N$145=$D407)*($C$147:$C$152=$B407))
) -
(
SUMIFS(AD$318:AD$328,$C$318:$C$328,$C407,$D$318:$D$328,$D407)*
SUMIFS(AD$332:AD$342,$C$332:$C$342,$C407,$D$332:$D$342,$D407)*
SUMPRODUCT($D$147:$N$152*($D$146:$N$146=$E$345)*($D$145:$N$145=$D407)*($C$147:$C$152=$B407))
)
)</f>
        <v>0</v>
      </c>
    </row>
    <row r="408" spans="1:30" x14ac:dyDescent="0.2">
      <c r="A408" s="15">
        <f>1</f>
        <v>1</v>
      </c>
      <c r="B408" s="6" t="s">
        <v>46</v>
      </c>
      <c r="C408" s="6" t="s">
        <v>36</v>
      </c>
      <c r="D408" s="6" t="s">
        <v>124</v>
      </c>
      <c r="E408" s="99" cm="1">
        <f t="array" ref="E408">$A408 * $E$108 * (
(
SUMIFS(E$318:E$328,$C$318:$C$328,$C408,$D$318:$D$328,$D408)*
SUMIFS(E$332:E$342,$C$332:$C$342,$C408,$D$332:$D$342,$D408)*
SUMPRODUCT($D$147:$N$152*($D$146:$N$146=$E$346)*($D$145:$N$145=$D408)*($C$147:$C$152=$B408))
) -
(
SUMIFS(E$318:E$328,$C$318:$C$328,$C408,$D$318:$D$328,$D408)*
SUMIFS(E$332:E$342,$C$332:$C$342,$C408,$D$332:$D$342,$D408)*
SUMPRODUCT($D$147:$N$152*($D$146:$N$146=$E$345)*($D$145:$N$145=$D408)*($C$147:$C$152=$B408))
)
)</f>
        <v>0</v>
      </c>
      <c r="F408" s="99" cm="1">
        <f t="array" ref="F408">$A408 * $E$108 * (
(
SUMIFS(F$318:F$328,$C$318:$C$328,$C408,$D$318:$D$328,$D408)*
SUMIFS(F$332:F$342,$C$332:$C$342,$C408,$D$332:$D$342,$D408)*
SUMPRODUCT($D$147:$N$152*($D$146:$N$146=$E$346)*($D$145:$N$145=$D408)*($C$147:$C$152=$B408))
) -
(
SUMIFS(F$318:F$328,$C$318:$C$328,$C408,$D$318:$D$328,$D408)*
SUMIFS(F$332:F$342,$C$332:$C$342,$C408,$D$332:$D$342,$D408)*
SUMPRODUCT($D$147:$N$152*($D$146:$N$146=$E$345)*($D$145:$N$145=$D408)*($C$147:$C$152=$B408))
)
)</f>
        <v>0</v>
      </c>
      <c r="G408" s="99" cm="1">
        <f t="array" ref="G408">$A408 * $E$108 * (
(
SUMIFS(G$318:G$328,$C$318:$C$328,$C408,$D$318:$D$328,$D408)*
SUMIFS(G$332:G$342,$C$332:$C$342,$C408,$D$332:$D$342,$D408)*
SUMPRODUCT($D$147:$N$152*($D$146:$N$146=$E$346)*($D$145:$N$145=$D408)*($C$147:$C$152=$B408))
) -
(
SUMIFS(G$318:G$328,$C$318:$C$328,$C408,$D$318:$D$328,$D408)*
SUMIFS(G$332:G$342,$C$332:$C$342,$C408,$D$332:$D$342,$D408)*
SUMPRODUCT($D$147:$N$152*($D$146:$N$146=$E$345)*($D$145:$N$145=$D408)*($C$147:$C$152=$B408))
)
)</f>
        <v>143.26642569387258</v>
      </c>
      <c r="H408" s="99" cm="1">
        <f t="array" ref="H408">$A408 * $E$108 * (
(
SUMIFS(H$318:H$328,$C$318:$C$328,$C408,$D$318:$D$328,$D408)*
SUMIFS(H$332:H$342,$C$332:$C$342,$C408,$D$332:$D$342,$D408)*
SUMPRODUCT($D$147:$N$152*($D$146:$N$146=$E$346)*($D$145:$N$145=$D408)*($C$147:$C$152=$B408))
) -
(
SUMIFS(H$318:H$328,$C$318:$C$328,$C408,$D$318:$D$328,$D408)*
SUMIFS(H$332:H$342,$C$332:$C$342,$C408,$D$332:$D$342,$D408)*
SUMPRODUCT($D$147:$N$152*($D$146:$N$146=$E$345)*($D$145:$N$145=$D408)*($C$147:$C$152=$B408))
)
)</f>
        <v>286.53285138774515</v>
      </c>
      <c r="I408" s="99" cm="1">
        <f t="array" ref="I408">$A408 * $E$108 * (
(
SUMIFS(I$318:I$328,$C$318:$C$328,$C408,$D$318:$D$328,$D408)*
SUMIFS(I$332:I$342,$C$332:$C$342,$C408,$D$332:$D$342,$D408)*
SUMPRODUCT($D$147:$N$152*($D$146:$N$146=$E$346)*($D$145:$N$145=$D408)*($C$147:$C$152=$B408))
) -
(
SUMIFS(I$318:I$328,$C$318:$C$328,$C408,$D$318:$D$328,$D408)*
SUMIFS(I$332:I$342,$C$332:$C$342,$C408,$D$332:$D$342,$D408)*
SUMPRODUCT($D$147:$N$152*($D$146:$N$146=$E$345)*($D$145:$N$145=$D408)*($C$147:$C$152=$B408))
)
)</f>
        <v>573.06570277549031</v>
      </c>
      <c r="J408" s="99" cm="1">
        <f t="array" ref="J408">$A408 * $E$108 * (
(
SUMIFS(J$318:J$328,$C$318:$C$328,$C408,$D$318:$D$328,$D408)*
SUMIFS(J$332:J$342,$C$332:$C$342,$C408,$D$332:$D$342,$D408)*
SUMPRODUCT($D$147:$N$152*($D$146:$N$146=$E$346)*($D$145:$N$145=$D408)*($C$147:$C$152=$B408))
) -
(
SUMIFS(J$318:J$328,$C$318:$C$328,$C408,$D$318:$D$328,$D408)*
SUMIFS(J$332:J$342,$C$332:$C$342,$C408,$D$332:$D$342,$D408)*
SUMPRODUCT($D$147:$N$152*($D$146:$N$146=$E$345)*($D$145:$N$145=$D408)*($C$147:$C$152=$B408))
)
)</f>
        <v>1146.1314055509806</v>
      </c>
      <c r="K408" s="99" cm="1">
        <f t="array" ref="K408">$A408 * $E$108 * (
(
SUMIFS(K$318:K$328,$C$318:$C$328,$C408,$D$318:$D$328,$D408)*
SUMIFS(K$332:K$342,$C$332:$C$342,$C408,$D$332:$D$342,$D408)*
SUMPRODUCT($D$147:$N$152*($D$146:$N$146=$E$346)*($D$145:$N$145=$D408)*($C$147:$C$152=$B408))
) -
(
SUMIFS(K$318:K$328,$C$318:$C$328,$C408,$D$318:$D$328,$D408)*
SUMIFS(K$332:K$342,$C$332:$C$342,$C408,$D$332:$D$342,$D408)*
SUMPRODUCT($D$147:$N$152*($D$146:$N$146=$E$345)*($D$145:$N$145=$D408)*($C$147:$C$152=$B408))
)
)</f>
        <v>2292.2628111019612</v>
      </c>
      <c r="L408" s="99" cm="1">
        <f t="array" ref="L408">$A408 * $E$108 * (
(
SUMIFS(L$318:L$328,$C$318:$C$328,$C408,$D$318:$D$328,$D408)*
SUMIFS(L$332:L$342,$C$332:$C$342,$C408,$D$332:$D$342,$D408)*
SUMPRODUCT($D$147:$N$152*($D$146:$N$146=$E$346)*($D$145:$N$145=$D408)*($C$147:$C$152=$B408))
) -
(
SUMIFS(L$318:L$328,$C$318:$C$328,$C408,$D$318:$D$328,$D408)*
SUMIFS(L$332:L$342,$C$332:$C$342,$C408,$D$332:$D$342,$D408)*
SUMPRODUCT($D$147:$N$152*($D$146:$N$146=$E$345)*($D$145:$N$145=$D408)*($C$147:$C$152=$B408))
)
)</f>
        <v>4584.5256222039225</v>
      </c>
      <c r="M408" s="99" cm="1">
        <f t="array" ref="M408">$A408 * $E$108 * (
(
SUMIFS(M$318:M$328,$C$318:$C$328,$C408,$D$318:$D$328,$D408)*
SUMIFS(M$332:M$342,$C$332:$C$342,$C408,$D$332:$D$342,$D408)*
SUMPRODUCT($D$147:$N$152*($D$146:$N$146=$E$346)*($D$145:$N$145=$D408)*($C$147:$C$152=$B408))
) -
(
SUMIFS(M$318:M$328,$C$318:$C$328,$C408,$D$318:$D$328,$D408)*
SUMIFS(M$332:M$342,$C$332:$C$342,$C408,$D$332:$D$342,$D408)*
SUMPRODUCT($D$147:$N$152*($D$146:$N$146=$E$345)*($D$145:$N$145=$D408)*($C$147:$C$152=$B408))
)
)</f>
        <v>9169.0512444078449</v>
      </c>
      <c r="N408" s="99" cm="1">
        <f t="array" ref="N408">$A408 * $E$108 * (
(
SUMIFS(N$318:N$328,$C$318:$C$328,$C408,$D$318:$D$328,$D408)*
SUMIFS(N$332:N$342,$C$332:$C$342,$C408,$D$332:$D$342,$D408)*
SUMPRODUCT($D$147:$N$152*($D$146:$N$146=$E$346)*($D$145:$N$145=$D408)*($C$147:$C$152=$B408))
) -
(
SUMIFS(N$318:N$328,$C$318:$C$328,$C408,$D$318:$D$328,$D408)*
SUMIFS(N$332:N$342,$C$332:$C$342,$C408,$D$332:$D$342,$D408)*
SUMPRODUCT($D$147:$N$152*($D$146:$N$146=$E$345)*($D$145:$N$145=$D408)*($C$147:$C$152=$B408))
)
)</f>
        <v>12893.978312448528</v>
      </c>
      <c r="O408" s="99" cm="1">
        <f t="array" ref="O408">$A408 * $E$108 * (
(
SUMIFS(O$318:O$328,$C$318:$C$328,$C408,$D$318:$D$328,$D408)*
SUMIFS(O$332:O$342,$C$332:$C$342,$C408,$D$332:$D$342,$D408)*
SUMPRODUCT($D$147:$N$152*($D$146:$N$146=$E$346)*($D$145:$N$145=$D408)*($C$147:$C$152=$B408))
) -
(
SUMIFS(O$318:O$328,$C$318:$C$328,$C408,$D$318:$D$328,$D408)*
SUMIFS(O$332:O$342,$C$332:$C$342,$C408,$D$332:$D$342,$D408)*
SUMPRODUCT($D$147:$N$152*($D$146:$N$146=$E$345)*($D$145:$N$145=$D408)*($C$147:$C$152=$B408))
)
)</f>
        <v>14326.642569387255</v>
      </c>
      <c r="P408" s="99" cm="1">
        <f t="array" ref="P408">$A408 * $E$108 * (
(
SUMIFS(P$318:P$328,$C$318:$C$328,$C408,$D$318:$D$328,$D408)*
SUMIFS(P$332:P$342,$C$332:$C$342,$C408,$D$332:$D$342,$D408)*
SUMPRODUCT($D$147:$N$152*($D$146:$N$146=$E$346)*($D$145:$N$145=$D408)*($C$147:$C$152=$B408))
) -
(
SUMIFS(P$318:P$328,$C$318:$C$328,$C408,$D$318:$D$328,$D408)*
SUMIFS(P$332:P$342,$C$332:$C$342,$C408,$D$332:$D$342,$D408)*
SUMPRODUCT($D$147:$N$152*($D$146:$N$146=$E$345)*($D$145:$N$145=$D408)*($C$147:$C$152=$B408))
)
)</f>
        <v>14326.642569387255</v>
      </c>
      <c r="Q408" s="99" cm="1">
        <f t="array" ref="Q408">$A408 * $E$108 * (
(
SUMIFS(Q$318:Q$328,$C$318:$C$328,$C408,$D$318:$D$328,$D408)*
SUMIFS(Q$332:Q$342,$C$332:$C$342,$C408,$D$332:$D$342,$D408)*
SUMPRODUCT($D$147:$N$152*($D$146:$N$146=$E$346)*($D$145:$N$145=$D408)*($C$147:$C$152=$B408))
) -
(
SUMIFS(Q$318:Q$328,$C$318:$C$328,$C408,$D$318:$D$328,$D408)*
SUMIFS(Q$332:Q$342,$C$332:$C$342,$C408,$D$332:$D$342,$D408)*
SUMPRODUCT($D$147:$N$152*($D$146:$N$146=$E$345)*($D$145:$N$145=$D408)*($C$147:$C$152=$B408))
)
)</f>
        <v>14326.642569387255</v>
      </c>
      <c r="R408" s="99" cm="1">
        <f t="array" ref="R408">$A408 * $E$108 * (
(
SUMIFS(R$318:R$328,$C$318:$C$328,$C408,$D$318:$D$328,$D408)*
SUMIFS(R$332:R$342,$C$332:$C$342,$C408,$D$332:$D$342,$D408)*
SUMPRODUCT($D$147:$N$152*($D$146:$N$146=$E$346)*($D$145:$N$145=$D408)*($C$147:$C$152=$B408))
) -
(
SUMIFS(R$318:R$328,$C$318:$C$328,$C408,$D$318:$D$328,$D408)*
SUMIFS(R$332:R$342,$C$332:$C$342,$C408,$D$332:$D$342,$D408)*
SUMPRODUCT($D$147:$N$152*($D$146:$N$146=$E$345)*($D$145:$N$145=$D408)*($C$147:$C$152=$B408))
)
)</f>
        <v>14326.642569387255</v>
      </c>
      <c r="S408" s="99" cm="1">
        <f t="array" ref="S408">$A408 * $E$108 * (
(
SUMIFS(S$318:S$328,$C$318:$C$328,$C408,$D$318:$D$328,$D408)*
SUMIFS(S$332:S$342,$C$332:$C$342,$C408,$D$332:$D$342,$D408)*
SUMPRODUCT($D$147:$N$152*($D$146:$N$146=$E$346)*($D$145:$N$145=$D408)*($C$147:$C$152=$B408))
) -
(
SUMIFS(S$318:S$328,$C$318:$C$328,$C408,$D$318:$D$328,$D408)*
SUMIFS(S$332:S$342,$C$332:$C$342,$C408,$D$332:$D$342,$D408)*
SUMPRODUCT($D$147:$N$152*($D$146:$N$146=$E$345)*($D$145:$N$145=$D408)*($C$147:$C$152=$B408))
)
)</f>
        <v>14326.642569387255</v>
      </c>
      <c r="T408" s="99" cm="1">
        <f t="array" ref="T408">$A408 * $E$108 * (
(
SUMIFS(T$318:T$328,$C$318:$C$328,$C408,$D$318:$D$328,$D408)*
SUMIFS(T$332:T$342,$C$332:$C$342,$C408,$D$332:$D$342,$D408)*
SUMPRODUCT($D$147:$N$152*($D$146:$N$146=$E$346)*($D$145:$N$145=$D408)*($C$147:$C$152=$B408))
) -
(
SUMIFS(T$318:T$328,$C$318:$C$328,$C408,$D$318:$D$328,$D408)*
SUMIFS(T$332:T$342,$C$332:$C$342,$C408,$D$332:$D$342,$D408)*
SUMPRODUCT($D$147:$N$152*($D$146:$N$146=$E$345)*($D$145:$N$145=$D408)*($C$147:$C$152=$B408))
)
)</f>
        <v>14326.642569387255</v>
      </c>
      <c r="U408" s="99" cm="1">
        <f t="array" ref="U408">$A408 * $E$108 * (
(
SUMIFS(U$318:U$328,$C$318:$C$328,$C408,$D$318:$D$328,$D408)*
SUMIFS(U$332:U$342,$C$332:$C$342,$C408,$D$332:$D$342,$D408)*
SUMPRODUCT($D$147:$N$152*($D$146:$N$146=$E$346)*($D$145:$N$145=$D408)*($C$147:$C$152=$B408))
) -
(
SUMIFS(U$318:U$328,$C$318:$C$328,$C408,$D$318:$D$328,$D408)*
SUMIFS(U$332:U$342,$C$332:$C$342,$C408,$D$332:$D$342,$D408)*
SUMPRODUCT($D$147:$N$152*($D$146:$N$146=$E$345)*($D$145:$N$145=$D408)*($C$147:$C$152=$B408))
)
)</f>
        <v>14326.642569387255</v>
      </c>
      <c r="V408" s="99" cm="1">
        <f t="array" ref="V408">$A408 * $E$108 * (
(
SUMIFS(V$318:V$328,$C$318:$C$328,$C408,$D$318:$D$328,$D408)*
SUMIFS(V$332:V$342,$C$332:$C$342,$C408,$D$332:$D$342,$D408)*
SUMPRODUCT($D$147:$N$152*($D$146:$N$146=$E$346)*($D$145:$N$145=$D408)*($C$147:$C$152=$B408))
) -
(
SUMIFS(V$318:V$328,$C$318:$C$328,$C408,$D$318:$D$328,$D408)*
SUMIFS(V$332:V$342,$C$332:$C$342,$C408,$D$332:$D$342,$D408)*
SUMPRODUCT($D$147:$N$152*($D$146:$N$146=$E$345)*($D$145:$N$145=$D408)*($C$147:$C$152=$B408))
)
)</f>
        <v>14326.642569387255</v>
      </c>
      <c r="W408" s="99" cm="1">
        <f t="array" ref="W408">$A408 * $E$108 * (
(
SUMIFS(W$318:W$328,$C$318:$C$328,$C408,$D$318:$D$328,$D408)*
SUMIFS(W$332:W$342,$C$332:$C$342,$C408,$D$332:$D$342,$D408)*
SUMPRODUCT($D$147:$N$152*($D$146:$N$146=$E$346)*($D$145:$N$145=$D408)*($C$147:$C$152=$B408))
) -
(
SUMIFS(W$318:W$328,$C$318:$C$328,$C408,$D$318:$D$328,$D408)*
SUMIFS(W$332:W$342,$C$332:$C$342,$C408,$D$332:$D$342,$D408)*
SUMPRODUCT($D$147:$N$152*($D$146:$N$146=$E$345)*($D$145:$N$145=$D408)*($C$147:$C$152=$B408))
)
)</f>
        <v>14326.642569387255</v>
      </c>
      <c r="X408" s="99" cm="1">
        <f t="array" ref="X408">$A408 * $E$108 * (
(
SUMIFS(X$318:X$328,$C$318:$C$328,$C408,$D$318:$D$328,$D408)*
SUMIFS(X$332:X$342,$C$332:$C$342,$C408,$D$332:$D$342,$D408)*
SUMPRODUCT($D$147:$N$152*($D$146:$N$146=$E$346)*($D$145:$N$145=$D408)*($C$147:$C$152=$B408))
) -
(
SUMIFS(X$318:X$328,$C$318:$C$328,$C408,$D$318:$D$328,$D408)*
SUMIFS(X$332:X$342,$C$332:$C$342,$C408,$D$332:$D$342,$D408)*
SUMPRODUCT($D$147:$N$152*($D$146:$N$146=$E$345)*($D$145:$N$145=$D408)*($C$147:$C$152=$B408))
)
)</f>
        <v>14326.642569387255</v>
      </c>
      <c r="Y408" s="99" cm="1">
        <f t="array" ref="Y408">$A408 * $E$108 * (
(
SUMIFS(Y$318:Y$328,$C$318:$C$328,$C408,$D$318:$D$328,$D408)*
SUMIFS(Y$332:Y$342,$C$332:$C$342,$C408,$D$332:$D$342,$D408)*
SUMPRODUCT($D$147:$N$152*($D$146:$N$146=$E$346)*($D$145:$N$145=$D408)*($C$147:$C$152=$B408))
) -
(
SUMIFS(Y$318:Y$328,$C$318:$C$328,$C408,$D$318:$D$328,$D408)*
SUMIFS(Y$332:Y$342,$C$332:$C$342,$C408,$D$332:$D$342,$D408)*
SUMPRODUCT($D$147:$N$152*($D$146:$N$146=$E$345)*($D$145:$N$145=$D408)*($C$147:$C$152=$B408))
)
)</f>
        <v>14326.642569387255</v>
      </c>
      <c r="Z408" s="99" cm="1">
        <f t="array" ref="Z408">$A408 * $E$108 * (
(
SUMIFS(Z$318:Z$328,$C$318:$C$328,$C408,$D$318:$D$328,$D408)*
SUMIFS(Z$332:Z$342,$C$332:$C$342,$C408,$D$332:$D$342,$D408)*
SUMPRODUCT($D$147:$N$152*($D$146:$N$146=$E$346)*($D$145:$N$145=$D408)*($C$147:$C$152=$B408))
) -
(
SUMIFS(Z$318:Z$328,$C$318:$C$328,$C408,$D$318:$D$328,$D408)*
SUMIFS(Z$332:Z$342,$C$332:$C$342,$C408,$D$332:$D$342,$D408)*
SUMPRODUCT($D$147:$N$152*($D$146:$N$146=$E$345)*($D$145:$N$145=$D408)*($C$147:$C$152=$B408))
)
)</f>
        <v>14326.642569387255</v>
      </c>
      <c r="AA408" s="99" cm="1">
        <f t="array" ref="AA408">$A408 * $E$108 * (
(
SUMIFS(AA$318:AA$328,$C$318:$C$328,$C408,$D$318:$D$328,$D408)*
SUMIFS(AA$332:AA$342,$C$332:$C$342,$C408,$D$332:$D$342,$D408)*
SUMPRODUCT($D$147:$N$152*($D$146:$N$146=$E$346)*($D$145:$N$145=$D408)*($C$147:$C$152=$B408))
) -
(
SUMIFS(AA$318:AA$328,$C$318:$C$328,$C408,$D$318:$D$328,$D408)*
SUMIFS(AA$332:AA$342,$C$332:$C$342,$C408,$D$332:$D$342,$D408)*
SUMPRODUCT($D$147:$N$152*($D$146:$N$146=$E$345)*($D$145:$N$145=$D408)*($C$147:$C$152=$B408))
)
)</f>
        <v>14326.642569387255</v>
      </c>
      <c r="AB408" s="99" cm="1">
        <f t="array" ref="AB408">$A408 * $E$108 * (
(
SUMIFS(AB$318:AB$328,$C$318:$C$328,$C408,$D$318:$D$328,$D408)*
SUMIFS(AB$332:AB$342,$C$332:$C$342,$C408,$D$332:$D$342,$D408)*
SUMPRODUCT($D$147:$N$152*($D$146:$N$146=$E$346)*($D$145:$N$145=$D408)*($C$147:$C$152=$B408))
) -
(
SUMIFS(AB$318:AB$328,$C$318:$C$328,$C408,$D$318:$D$328,$D408)*
SUMIFS(AB$332:AB$342,$C$332:$C$342,$C408,$D$332:$D$342,$D408)*
SUMPRODUCT($D$147:$N$152*($D$146:$N$146=$E$345)*($D$145:$N$145=$D408)*($C$147:$C$152=$B408))
)
)</f>
        <v>14326.642569387255</v>
      </c>
      <c r="AC408" s="99" cm="1">
        <f t="array" ref="AC408">$A408 * $E$108 * (
(
SUMIFS(AC$318:AC$328,$C$318:$C$328,$C408,$D$318:$D$328,$D408)*
SUMIFS(AC$332:AC$342,$C$332:$C$342,$C408,$D$332:$D$342,$D408)*
SUMPRODUCT($D$147:$N$152*($D$146:$N$146=$E$346)*($D$145:$N$145=$D408)*($C$147:$C$152=$B408))
) -
(
SUMIFS(AC$318:AC$328,$C$318:$C$328,$C408,$D$318:$D$328,$D408)*
SUMIFS(AC$332:AC$342,$C$332:$C$342,$C408,$D$332:$D$342,$D408)*
SUMPRODUCT($D$147:$N$152*($D$146:$N$146=$E$345)*($D$145:$N$145=$D408)*($C$147:$C$152=$B408))
)
)</f>
        <v>14326.642569387255</v>
      </c>
      <c r="AD408" s="99" cm="1">
        <f t="array" ref="AD408">$A408 * $E$108 * (
(
SUMIFS(AD$318:AD$328,$C$318:$C$328,$C408,$D$318:$D$328,$D408)*
SUMIFS(AD$332:AD$342,$C$332:$C$342,$C408,$D$332:$D$342,$D408)*
SUMPRODUCT($D$147:$N$152*($D$146:$N$146=$E$346)*($D$145:$N$145=$D408)*($C$147:$C$152=$B408))
) -
(
SUMIFS(AD$318:AD$328,$C$318:$C$328,$C408,$D$318:$D$328,$D408)*
SUMIFS(AD$332:AD$342,$C$332:$C$342,$C408,$D$332:$D$342,$D408)*
SUMPRODUCT($D$147:$N$152*($D$146:$N$146=$E$345)*($D$145:$N$145=$D408)*($C$147:$C$152=$B408))
)
)</f>
        <v>14326.642569387255</v>
      </c>
    </row>
    <row r="409" spans="1:30" x14ac:dyDescent="0.2">
      <c r="A409" s="15">
        <f>1</f>
        <v>1</v>
      </c>
      <c r="B409" s="6" t="s">
        <v>47</v>
      </c>
      <c r="C409" s="6" t="s">
        <v>36</v>
      </c>
      <c r="D409" s="6" t="s">
        <v>124</v>
      </c>
      <c r="E409" s="99" cm="1">
        <f t="array" ref="E409">$A409 * $E$108 * (
(
SUMIFS(E$318:E$328,$C$318:$C$328,$C409,$D$318:$D$328,$D409)*
SUMIFS(E$332:E$342,$C$332:$C$342,$C409,$D$332:$D$342,$D409)*
SUMPRODUCT($D$147:$N$152*($D$146:$N$146=$E$346)*($D$145:$N$145=$D409)*($C$147:$C$152=$B409))
) -
(
SUMIFS(E$318:E$328,$C$318:$C$328,$C409,$D$318:$D$328,$D409)*
SUMIFS(E$332:E$342,$C$332:$C$342,$C409,$D$332:$D$342,$D409)*
SUMPRODUCT($D$147:$N$152*($D$146:$N$146=$E$345)*($D$145:$N$145=$D409)*($C$147:$C$152=$B409))
)
)</f>
        <v>0</v>
      </c>
      <c r="F409" s="99" cm="1">
        <f t="array" ref="F409">$A409 * $E$108 * (
(
SUMIFS(F$318:F$328,$C$318:$C$328,$C409,$D$318:$D$328,$D409)*
SUMIFS(F$332:F$342,$C$332:$C$342,$C409,$D$332:$D$342,$D409)*
SUMPRODUCT($D$147:$N$152*($D$146:$N$146=$E$346)*($D$145:$N$145=$D409)*($C$147:$C$152=$B409))
) -
(
SUMIFS(F$318:F$328,$C$318:$C$328,$C409,$D$318:$D$328,$D409)*
SUMIFS(F$332:F$342,$C$332:$C$342,$C409,$D$332:$D$342,$D409)*
SUMPRODUCT($D$147:$N$152*($D$146:$N$146=$E$345)*($D$145:$N$145=$D409)*($C$147:$C$152=$B409))
)
)</f>
        <v>0</v>
      </c>
      <c r="G409" s="99" cm="1">
        <f t="array" ref="G409">$A409 * $E$108 * (
(
SUMIFS(G$318:G$328,$C$318:$C$328,$C409,$D$318:$D$328,$D409)*
SUMIFS(G$332:G$342,$C$332:$C$342,$C409,$D$332:$D$342,$D409)*
SUMPRODUCT($D$147:$N$152*($D$146:$N$146=$E$346)*($D$145:$N$145=$D409)*($C$147:$C$152=$B409))
) -
(
SUMIFS(G$318:G$328,$C$318:$C$328,$C409,$D$318:$D$328,$D409)*
SUMIFS(G$332:G$342,$C$332:$C$342,$C409,$D$332:$D$342,$D409)*
SUMPRODUCT($D$147:$N$152*($D$146:$N$146=$E$345)*($D$145:$N$145=$D409)*($C$147:$C$152=$B409))
)
)</f>
        <v>239.1014619050255</v>
      </c>
      <c r="H409" s="99" cm="1">
        <f t="array" ref="H409">$A409 * $E$108 * (
(
SUMIFS(H$318:H$328,$C$318:$C$328,$C409,$D$318:$D$328,$D409)*
SUMIFS(H$332:H$342,$C$332:$C$342,$C409,$D$332:$D$342,$D409)*
SUMPRODUCT($D$147:$N$152*($D$146:$N$146=$E$346)*($D$145:$N$145=$D409)*($C$147:$C$152=$B409))
) -
(
SUMIFS(H$318:H$328,$C$318:$C$328,$C409,$D$318:$D$328,$D409)*
SUMIFS(H$332:H$342,$C$332:$C$342,$C409,$D$332:$D$342,$D409)*
SUMPRODUCT($D$147:$N$152*($D$146:$N$146=$E$345)*($D$145:$N$145=$D409)*($C$147:$C$152=$B409))
)
)</f>
        <v>478.202923810051</v>
      </c>
      <c r="I409" s="99" cm="1">
        <f t="array" ref="I409">$A409 * $E$108 * (
(
SUMIFS(I$318:I$328,$C$318:$C$328,$C409,$D$318:$D$328,$D409)*
SUMIFS(I$332:I$342,$C$332:$C$342,$C409,$D$332:$D$342,$D409)*
SUMPRODUCT($D$147:$N$152*($D$146:$N$146=$E$346)*($D$145:$N$145=$D409)*($C$147:$C$152=$B409))
) -
(
SUMIFS(I$318:I$328,$C$318:$C$328,$C409,$D$318:$D$328,$D409)*
SUMIFS(I$332:I$342,$C$332:$C$342,$C409,$D$332:$D$342,$D409)*
SUMPRODUCT($D$147:$N$152*($D$146:$N$146=$E$345)*($D$145:$N$145=$D409)*($C$147:$C$152=$B409))
)
)</f>
        <v>956.40584762010201</v>
      </c>
      <c r="J409" s="99" cm="1">
        <f t="array" ref="J409">$A409 * $E$108 * (
(
SUMIFS(J$318:J$328,$C$318:$C$328,$C409,$D$318:$D$328,$D409)*
SUMIFS(J$332:J$342,$C$332:$C$342,$C409,$D$332:$D$342,$D409)*
SUMPRODUCT($D$147:$N$152*($D$146:$N$146=$E$346)*($D$145:$N$145=$D409)*($C$147:$C$152=$B409))
) -
(
SUMIFS(J$318:J$328,$C$318:$C$328,$C409,$D$318:$D$328,$D409)*
SUMIFS(J$332:J$342,$C$332:$C$342,$C409,$D$332:$D$342,$D409)*
SUMPRODUCT($D$147:$N$152*($D$146:$N$146=$E$345)*($D$145:$N$145=$D409)*($C$147:$C$152=$B409))
)
)</f>
        <v>1912.811695240204</v>
      </c>
      <c r="K409" s="99" cm="1">
        <f t="array" ref="K409">$A409 * $E$108 * (
(
SUMIFS(K$318:K$328,$C$318:$C$328,$C409,$D$318:$D$328,$D409)*
SUMIFS(K$332:K$342,$C$332:$C$342,$C409,$D$332:$D$342,$D409)*
SUMPRODUCT($D$147:$N$152*($D$146:$N$146=$E$346)*($D$145:$N$145=$D409)*($C$147:$C$152=$B409))
) -
(
SUMIFS(K$318:K$328,$C$318:$C$328,$C409,$D$318:$D$328,$D409)*
SUMIFS(K$332:K$342,$C$332:$C$342,$C409,$D$332:$D$342,$D409)*
SUMPRODUCT($D$147:$N$152*($D$146:$N$146=$E$345)*($D$145:$N$145=$D409)*($C$147:$C$152=$B409))
)
)</f>
        <v>3825.623390480408</v>
      </c>
      <c r="L409" s="99" cm="1">
        <f t="array" ref="L409">$A409 * $E$108 * (
(
SUMIFS(L$318:L$328,$C$318:$C$328,$C409,$D$318:$D$328,$D409)*
SUMIFS(L$332:L$342,$C$332:$C$342,$C409,$D$332:$D$342,$D409)*
SUMPRODUCT($D$147:$N$152*($D$146:$N$146=$E$346)*($D$145:$N$145=$D409)*($C$147:$C$152=$B409))
) -
(
SUMIFS(L$318:L$328,$C$318:$C$328,$C409,$D$318:$D$328,$D409)*
SUMIFS(L$332:L$342,$C$332:$C$342,$C409,$D$332:$D$342,$D409)*
SUMPRODUCT($D$147:$N$152*($D$146:$N$146=$E$345)*($D$145:$N$145=$D409)*($C$147:$C$152=$B409))
)
)</f>
        <v>7651.2467809608161</v>
      </c>
      <c r="M409" s="99" cm="1">
        <f t="array" ref="M409">$A409 * $E$108 * (
(
SUMIFS(M$318:M$328,$C$318:$C$328,$C409,$D$318:$D$328,$D409)*
SUMIFS(M$332:M$342,$C$332:$C$342,$C409,$D$332:$D$342,$D409)*
SUMPRODUCT($D$147:$N$152*($D$146:$N$146=$E$346)*($D$145:$N$145=$D409)*($C$147:$C$152=$B409))
) -
(
SUMIFS(M$318:M$328,$C$318:$C$328,$C409,$D$318:$D$328,$D409)*
SUMIFS(M$332:M$342,$C$332:$C$342,$C409,$D$332:$D$342,$D409)*
SUMPRODUCT($D$147:$N$152*($D$146:$N$146=$E$345)*($D$145:$N$145=$D409)*($C$147:$C$152=$B409))
)
)</f>
        <v>15302.493561921632</v>
      </c>
      <c r="N409" s="99" cm="1">
        <f t="array" ref="N409">$A409 * $E$108 * (
(
SUMIFS(N$318:N$328,$C$318:$C$328,$C409,$D$318:$D$328,$D409)*
SUMIFS(N$332:N$342,$C$332:$C$342,$C409,$D$332:$D$342,$D409)*
SUMPRODUCT($D$147:$N$152*($D$146:$N$146=$E$346)*($D$145:$N$145=$D409)*($C$147:$C$152=$B409))
) -
(
SUMIFS(N$318:N$328,$C$318:$C$328,$C409,$D$318:$D$328,$D409)*
SUMIFS(N$332:N$342,$C$332:$C$342,$C409,$D$332:$D$342,$D409)*
SUMPRODUCT($D$147:$N$152*($D$146:$N$146=$E$345)*($D$145:$N$145=$D409)*($C$147:$C$152=$B409))
)
)</f>
        <v>21519.131571452293</v>
      </c>
      <c r="O409" s="99" cm="1">
        <f t="array" ref="O409">$A409 * $E$108 * (
(
SUMIFS(O$318:O$328,$C$318:$C$328,$C409,$D$318:$D$328,$D409)*
SUMIFS(O$332:O$342,$C$332:$C$342,$C409,$D$332:$D$342,$D409)*
SUMPRODUCT($D$147:$N$152*($D$146:$N$146=$E$346)*($D$145:$N$145=$D409)*($C$147:$C$152=$B409))
) -
(
SUMIFS(O$318:O$328,$C$318:$C$328,$C409,$D$318:$D$328,$D409)*
SUMIFS(O$332:O$342,$C$332:$C$342,$C409,$D$332:$D$342,$D409)*
SUMPRODUCT($D$147:$N$152*($D$146:$N$146=$E$345)*($D$145:$N$145=$D409)*($C$147:$C$152=$B409))
)
)</f>
        <v>23910.146190502546</v>
      </c>
      <c r="P409" s="99" cm="1">
        <f t="array" ref="P409">$A409 * $E$108 * (
(
SUMIFS(P$318:P$328,$C$318:$C$328,$C409,$D$318:$D$328,$D409)*
SUMIFS(P$332:P$342,$C$332:$C$342,$C409,$D$332:$D$342,$D409)*
SUMPRODUCT($D$147:$N$152*($D$146:$N$146=$E$346)*($D$145:$N$145=$D409)*($C$147:$C$152=$B409))
) -
(
SUMIFS(P$318:P$328,$C$318:$C$328,$C409,$D$318:$D$328,$D409)*
SUMIFS(P$332:P$342,$C$332:$C$342,$C409,$D$332:$D$342,$D409)*
SUMPRODUCT($D$147:$N$152*($D$146:$N$146=$E$345)*($D$145:$N$145=$D409)*($C$147:$C$152=$B409))
)
)</f>
        <v>23910.146190502546</v>
      </c>
      <c r="Q409" s="99" cm="1">
        <f t="array" ref="Q409">$A409 * $E$108 * (
(
SUMIFS(Q$318:Q$328,$C$318:$C$328,$C409,$D$318:$D$328,$D409)*
SUMIFS(Q$332:Q$342,$C$332:$C$342,$C409,$D$332:$D$342,$D409)*
SUMPRODUCT($D$147:$N$152*($D$146:$N$146=$E$346)*($D$145:$N$145=$D409)*($C$147:$C$152=$B409))
) -
(
SUMIFS(Q$318:Q$328,$C$318:$C$328,$C409,$D$318:$D$328,$D409)*
SUMIFS(Q$332:Q$342,$C$332:$C$342,$C409,$D$332:$D$342,$D409)*
SUMPRODUCT($D$147:$N$152*($D$146:$N$146=$E$345)*($D$145:$N$145=$D409)*($C$147:$C$152=$B409))
)
)</f>
        <v>23910.146190502546</v>
      </c>
      <c r="R409" s="99" cm="1">
        <f t="array" ref="R409">$A409 * $E$108 * (
(
SUMIFS(R$318:R$328,$C$318:$C$328,$C409,$D$318:$D$328,$D409)*
SUMIFS(R$332:R$342,$C$332:$C$342,$C409,$D$332:$D$342,$D409)*
SUMPRODUCT($D$147:$N$152*($D$146:$N$146=$E$346)*($D$145:$N$145=$D409)*($C$147:$C$152=$B409))
) -
(
SUMIFS(R$318:R$328,$C$318:$C$328,$C409,$D$318:$D$328,$D409)*
SUMIFS(R$332:R$342,$C$332:$C$342,$C409,$D$332:$D$342,$D409)*
SUMPRODUCT($D$147:$N$152*($D$146:$N$146=$E$345)*($D$145:$N$145=$D409)*($C$147:$C$152=$B409))
)
)</f>
        <v>23910.146190502546</v>
      </c>
      <c r="S409" s="99" cm="1">
        <f t="array" ref="S409">$A409 * $E$108 * (
(
SUMIFS(S$318:S$328,$C$318:$C$328,$C409,$D$318:$D$328,$D409)*
SUMIFS(S$332:S$342,$C$332:$C$342,$C409,$D$332:$D$342,$D409)*
SUMPRODUCT($D$147:$N$152*($D$146:$N$146=$E$346)*($D$145:$N$145=$D409)*($C$147:$C$152=$B409))
) -
(
SUMIFS(S$318:S$328,$C$318:$C$328,$C409,$D$318:$D$328,$D409)*
SUMIFS(S$332:S$342,$C$332:$C$342,$C409,$D$332:$D$342,$D409)*
SUMPRODUCT($D$147:$N$152*($D$146:$N$146=$E$345)*($D$145:$N$145=$D409)*($C$147:$C$152=$B409))
)
)</f>
        <v>23910.146190502546</v>
      </c>
      <c r="T409" s="99" cm="1">
        <f t="array" ref="T409">$A409 * $E$108 * (
(
SUMIFS(T$318:T$328,$C$318:$C$328,$C409,$D$318:$D$328,$D409)*
SUMIFS(T$332:T$342,$C$332:$C$342,$C409,$D$332:$D$342,$D409)*
SUMPRODUCT($D$147:$N$152*($D$146:$N$146=$E$346)*($D$145:$N$145=$D409)*($C$147:$C$152=$B409))
) -
(
SUMIFS(T$318:T$328,$C$318:$C$328,$C409,$D$318:$D$328,$D409)*
SUMIFS(T$332:T$342,$C$332:$C$342,$C409,$D$332:$D$342,$D409)*
SUMPRODUCT($D$147:$N$152*($D$146:$N$146=$E$345)*($D$145:$N$145=$D409)*($C$147:$C$152=$B409))
)
)</f>
        <v>23910.146190502546</v>
      </c>
      <c r="U409" s="99" cm="1">
        <f t="array" ref="U409">$A409 * $E$108 * (
(
SUMIFS(U$318:U$328,$C$318:$C$328,$C409,$D$318:$D$328,$D409)*
SUMIFS(U$332:U$342,$C$332:$C$342,$C409,$D$332:$D$342,$D409)*
SUMPRODUCT($D$147:$N$152*($D$146:$N$146=$E$346)*($D$145:$N$145=$D409)*($C$147:$C$152=$B409))
) -
(
SUMIFS(U$318:U$328,$C$318:$C$328,$C409,$D$318:$D$328,$D409)*
SUMIFS(U$332:U$342,$C$332:$C$342,$C409,$D$332:$D$342,$D409)*
SUMPRODUCT($D$147:$N$152*($D$146:$N$146=$E$345)*($D$145:$N$145=$D409)*($C$147:$C$152=$B409))
)
)</f>
        <v>23910.146190502546</v>
      </c>
      <c r="V409" s="99" cm="1">
        <f t="array" ref="V409">$A409 * $E$108 * (
(
SUMIFS(V$318:V$328,$C$318:$C$328,$C409,$D$318:$D$328,$D409)*
SUMIFS(V$332:V$342,$C$332:$C$342,$C409,$D$332:$D$342,$D409)*
SUMPRODUCT($D$147:$N$152*($D$146:$N$146=$E$346)*($D$145:$N$145=$D409)*($C$147:$C$152=$B409))
) -
(
SUMIFS(V$318:V$328,$C$318:$C$328,$C409,$D$318:$D$328,$D409)*
SUMIFS(V$332:V$342,$C$332:$C$342,$C409,$D$332:$D$342,$D409)*
SUMPRODUCT($D$147:$N$152*($D$146:$N$146=$E$345)*($D$145:$N$145=$D409)*($C$147:$C$152=$B409))
)
)</f>
        <v>23910.146190502546</v>
      </c>
      <c r="W409" s="99" cm="1">
        <f t="array" ref="W409">$A409 * $E$108 * (
(
SUMIFS(W$318:W$328,$C$318:$C$328,$C409,$D$318:$D$328,$D409)*
SUMIFS(W$332:W$342,$C$332:$C$342,$C409,$D$332:$D$342,$D409)*
SUMPRODUCT($D$147:$N$152*($D$146:$N$146=$E$346)*($D$145:$N$145=$D409)*($C$147:$C$152=$B409))
) -
(
SUMIFS(W$318:W$328,$C$318:$C$328,$C409,$D$318:$D$328,$D409)*
SUMIFS(W$332:W$342,$C$332:$C$342,$C409,$D$332:$D$342,$D409)*
SUMPRODUCT($D$147:$N$152*($D$146:$N$146=$E$345)*($D$145:$N$145=$D409)*($C$147:$C$152=$B409))
)
)</f>
        <v>23910.146190502546</v>
      </c>
      <c r="X409" s="99" cm="1">
        <f t="array" ref="X409">$A409 * $E$108 * (
(
SUMIFS(X$318:X$328,$C$318:$C$328,$C409,$D$318:$D$328,$D409)*
SUMIFS(X$332:X$342,$C$332:$C$342,$C409,$D$332:$D$342,$D409)*
SUMPRODUCT($D$147:$N$152*($D$146:$N$146=$E$346)*($D$145:$N$145=$D409)*($C$147:$C$152=$B409))
) -
(
SUMIFS(X$318:X$328,$C$318:$C$328,$C409,$D$318:$D$328,$D409)*
SUMIFS(X$332:X$342,$C$332:$C$342,$C409,$D$332:$D$342,$D409)*
SUMPRODUCT($D$147:$N$152*($D$146:$N$146=$E$345)*($D$145:$N$145=$D409)*($C$147:$C$152=$B409))
)
)</f>
        <v>23910.146190502546</v>
      </c>
      <c r="Y409" s="99" cm="1">
        <f t="array" ref="Y409">$A409 * $E$108 * (
(
SUMIFS(Y$318:Y$328,$C$318:$C$328,$C409,$D$318:$D$328,$D409)*
SUMIFS(Y$332:Y$342,$C$332:$C$342,$C409,$D$332:$D$342,$D409)*
SUMPRODUCT($D$147:$N$152*($D$146:$N$146=$E$346)*($D$145:$N$145=$D409)*($C$147:$C$152=$B409))
) -
(
SUMIFS(Y$318:Y$328,$C$318:$C$328,$C409,$D$318:$D$328,$D409)*
SUMIFS(Y$332:Y$342,$C$332:$C$342,$C409,$D$332:$D$342,$D409)*
SUMPRODUCT($D$147:$N$152*($D$146:$N$146=$E$345)*($D$145:$N$145=$D409)*($C$147:$C$152=$B409))
)
)</f>
        <v>23910.146190502546</v>
      </c>
      <c r="Z409" s="99" cm="1">
        <f t="array" ref="Z409">$A409 * $E$108 * (
(
SUMIFS(Z$318:Z$328,$C$318:$C$328,$C409,$D$318:$D$328,$D409)*
SUMIFS(Z$332:Z$342,$C$332:$C$342,$C409,$D$332:$D$342,$D409)*
SUMPRODUCT($D$147:$N$152*($D$146:$N$146=$E$346)*($D$145:$N$145=$D409)*($C$147:$C$152=$B409))
) -
(
SUMIFS(Z$318:Z$328,$C$318:$C$328,$C409,$D$318:$D$328,$D409)*
SUMIFS(Z$332:Z$342,$C$332:$C$342,$C409,$D$332:$D$342,$D409)*
SUMPRODUCT($D$147:$N$152*($D$146:$N$146=$E$345)*($D$145:$N$145=$D409)*($C$147:$C$152=$B409))
)
)</f>
        <v>23910.146190502546</v>
      </c>
      <c r="AA409" s="99" cm="1">
        <f t="array" ref="AA409">$A409 * $E$108 * (
(
SUMIFS(AA$318:AA$328,$C$318:$C$328,$C409,$D$318:$D$328,$D409)*
SUMIFS(AA$332:AA$342,$C$332:$C$342,$C409,$D$332:$D$342,$D409)*
SUMPRODUCT($D$147:$N$152*($D$146:$N$146=$E$346)*($D$145:$N$145=$D409)*($C$147:$C$152=$B409))
) -
(
SUMIFS(AA$318:AA$328,$C$318:$C$328,$C409,$D$318:$D$328,$D409)*
SUMIFS(AA$332:AA$342,$C$332:$C$342,$C409,$D$332:$D$342,$D409)*
SUMPRODUCT($D$147:$N$152*($D$146:$N$146=$E$345)*($D$145:$N$145=$D409)*($C$147:$C$152=$B409))
)
)</f>
        <v>23910.146190502546</v>
      </c>
      <c r="AB409" s="99" cm="1">
        <f t="array" ref="AB409">$A409 * $E$108 * (
(
SUMIFS(AB$318:AB$328,$C$318:$C$328,$C409,$D$318:$D$328,$D409)*
SUMIFS(AB$332:AB$342,$C$332:$C$342,$C409,$D$332:$D$342,$D409)*
SUMPRODUCT($D$147:$N$152*($D$146:$N$146=$E$346)*($D$145:$N$145=$D409)*($C$147:$C$152=$B409))
) -
(
SUMIFS(AB$318:AB$328,$C$318:$C$328,$C409,$D$318:$D$328,$D409)*
SUMIFS(AB$332:AB$342,$C$332:$C$342,$C409,$D$332:$D$342,$D409)*
SUMPRODUCT($D$147:$N$152*($D$146:$N$146=$E$345)*($D$145:$N$145=$D409)*($C$147:$C$152=$B409))
)
)</f>
        <v>23910.146190502546</v>
      </c>
      <c r="AC409" s="99" cm="1">
        <f t="array" ref="AC409">$A409 * $E$108 * (
(
SUMIFS(AC$318:AC$328,$C$318:$C$328,$C409,$D$318:$D$328,$D409)*
SUMIFS(AC$332:AC$342,$C$332:$C$342,$C409,$D$332:$D$342,$D409)*
SUMPRODUCT($D$147:$N$152*($D$146:$N$146=$E$346)*($D$145:$N$145=$D409)*($C$147:$C$152=$B409))
) -
(
SUMIFS(AC$318:AC$328,$C$318:$C$328,$C409,$D$318:$D$328,$D409)*
SUMIFS(AC$332:AC$342,$C$332:$C$342,$C409,$D$332:$D$342,$D409)*
SUMPRODUCT($D$147:$N$152*($D$146:$N$146=$E$345)*($D$145:$N$145=$D409)*($C$147:$C$152=$B409))
)
)</f>
        <v>23910.146190502546</v>
      </c>
      <c r="AD409" s="99" cm="1">
        <f t="array" ref="AD409">$A409 * $E$108 * (
(
SUMIFS(AD$318:AD$328,$C$318:$C$328,$C409,$D$318:$D$328,$D409)*
SUMIFS(AD$332:AD$342,$C$332:$C$342,$C409,$D$332:$D$342,$D409)*
SUMPRODUCT($D$147:$N$152*($D$146:$N$146=$E$346)*($D$145:$N$145=$D409)*($C$147:$C$152=$B409))
) -
(
SUMIFS(AD$318:AD$328,$C$318:$C$328,$C409,$D$318:$D$328,$D409)*
SUMIFS(AD$332:AD$342,$C$332:$C$342,$C409,$D$332:$D$342,$D409)*
SUMPRODUCT($D$147:$N$152*($D$146:$N$146=$E$345)*($D$145:$N$145=$D409)*($C$147:$C$152=$B409))
)
)</f>
        <v>23910.146190502546</v>
      </c>
    </row>
    <row r="410" spans="1:30" x14ac:dyDescent="0.2">
      <c r="A410" s="15">
        <f>1</f>
        <v>1</v>
      </c>
      <c r="B410" s="6" t="s">
        <v>48</v>
      </c>
      <c r="C410" s="6" t="s">
        <v>36</v>
      </c>
      <c r="D410" s="6" t="s">
        <v>124</v>
      </c>
      <c r="E410" s="99" cm="1">
        <f t="array" ref="E410">$A410 * $E$108 * (
(
SUMIFS(E$318:E$328,$C$318:$C$328,$C410,$D$318:$D$328,$D410)*
SUMIFS(E$332:E$342,$C$332:$C$342,$C410,$D$332:$D$342,$D410)*
SUMPRODUCT($D$147:$N$152*($D$146:$N$146=$E$346)*($D$145:$N$145=$D410)*($C$147:$C$152=$B410))
) -
(
SUMIFS(E$318:E$328,$C$318:$C$328,$C410,$D$318:$D$328,$D410)*
SUMIFS(E$332:E$342,$C$332:$C$342,$C410,$D$332:$D$342,$D410)*
SUMPRODUCT($D$147:$N$152*($D$146:$N$146=$E$345)*($D$145:$N$145=$D410)*($C$147:$C$152=$B410))
)
)</f>
        <v>0</v>
      </c>
      <c r="F410" s="99" cm="1">
        <f t="array" ref="F410">$A410 * $E$108 * (
(
SUMIFS(F$318:F$328,$C$318:$C$328,$C410,$D$318:$D$328,$D410)*
SUMIFS(F$332:F$342,$C$332:$C$342,$C410,$D$332:$D$342,$D410)*
SUMPRODUCT($D$147:$N$152*($D$146:$N$146=$E$346)*($D$145:$N$145=$D410)*($C$147:$C$152=$B410))
) -
(
SUMIFS(F$318:F$328,$C$318:$C$328,$C410,$D$318:$D$328,$D410)*
SUMIFS(F$332:F$342,$C$332:$C$342,$C410,$D$332:$D$342,$D410)*
SUMPRODUCT($D$147:$N$152*($D$146:$N$146=$E$345)*($D$145:$N$145=$D410)*($C$147:$C$152=$B410))
)
)</f>
        <v>0</v>
      </c>
      <c r="G410" s="99" cm="1">
        <f t="array" ref="G410">$A410 * $E$108 * (
(
SUMIFS(G$318:G$328,$C$318:$C$328,$C410,$D$318:$D$328,$D410)*
SUMIFS(G$332:G$342,$C$332:$C$342,$C410,$D$332:$D$342,$D410)*
SUMPRODUCT($D$147:$N$152*($D$146:$N$146=$E$346)*($D$145:$N$145=$D410)*($C$147:$C$152=$B410))
) -
(
SUMIFS(G$318:G$328,$C$318:$C$328,$C410,$D$318:$D$328,$D410)*
SUMIFS(G$332:G$342,$C$332:$C$342,$C410,$D$332:$D$342,$D410)*
SUMPRODUCT($D$147:$N$152*($D$146:$N$146=$E$345)*($D$145:$N$145=$D410)*($C$147:$C$152=$B410))
)
)</f>
        <v>2.2181398925449818</v>
      </c>
      <c r="H410" s="99" cm="1">
        <f t="array" ref="H410">$A410 * $E$108 * (
(
SUMIFS(H$318:H$328,$C$318:$C$328,$C410,$D$318:$D$328,$D410)*
SUMIFS(H$332:H$342,$C$332:$C$342,$C410,$D$332:$D$342,$D410)*
SUMPRODUCT($D$147:$N$152*($D$146:$N$146=$E$346)*($D$145:$N$145=$D410)*($C$147:$C$152=$B410))
) -
(
SUMIFS(H$318:H$328,$C$318:$C$328,$C410,$D$318:$D$328,$D410)*
SUMIFS(H$332:H$342,$C$332:$C$342,$C410,$D$332:$D$342,$D410)*
SUMPRODUCT($D$147:$N$152*($D$146:$N$146=$E$345)*($D$145:$N$145=$D410)*($C$147:$C$152=$B410))
)
)</f>
        <v>4.4362797850899636</v>
      </c>
      <c r="I410" s="99" cm="1">
        <f t="array" ref="I410">$A410 * $E$108 * (
(
SUMIFS(I$318:I$328,$C$318:$C$328,$C410,$D$318:$D$328,$D410)*
SUMIFS(I$332:I$342,$C$332:$C$342,$C410,$D$332:$D$342,$D410)*
SUMPRODUCT($D$147:$N$152*($D$146:$N$146=$E$346)*($D$145:$N$145=$D410)*($C$147:$C$152=$B410))
) -
(
SUMIFS(I$318:I$328,$C$318:$C$328,$C410,$D$318:$D$328,$D410)*
SUMIFS(I$332:I$342,$C$332:$C$342,$C410,$D$332:$D$342,$D410)*
SUMPRODUCT($D$147:$N$152*($D$146:$N$146=$E$345)*($D$145:$N$145=$D410)*($C$147:$C$152=$B410))
)
)</f>
        <v>8.8725595701799271</v>
      </c>
      <c r="J410" s="99" cm="1">
        <f t="array" ref="J410">$A410 * $E$108 * (
(
SUMIFS(J$318:J$328,$C$318:$C$328,$C410,$D$318:$D$328,$D410)*
SUMIFS(J$332:J$342,$C$332:$C$342,$C410,$D$332:$D$342,$D410)*
SUMPRODUCT($D$147:$N$152*($D$146:$N$146=$E$346)*($D$145:$N$145=$D410)*($C$147:$C$152=$B410))
) -
(
SUMIFS(J$318:J$328,$C$318:$C$328,$C410,$D$318:$D$328,$D410)*
SUMIFS(J$332:J$342,$C$332:$C$342,$C410,$D$332:$D$342,$D410)*
SUMPRODUCT($D$147:$N$152*($D$146:$N$146=$E$345)*($D$145:$N$145=$D410)*($C$147:$C$152=$B410))
)
)</f>
        <v>17.745119140359854</v>
      </c>
      <c r="K410" s="99" cm="1">
        <f t="array" ref="K410">$A410 * $E$108 * (
(
SUMIFS(K$318:K$328,$C$318:$C$328,$C410,$D$318:$D$328,$D410)*
SUMIFS(K$332:K$342,$C$332:$C$342,$C410,$D$332:$D$342,$D410)*
SUMPRODUCT($D$147:$N$152*($D$146:$N$146=$E$346)*($D$145:$N$145=$D410)*($C$147:$C$152=$B410))
) -
(
SUMIFS(K$318:K$328,$C$318:$C$328,$C410,$D$318:$D$328,$D410)*
SUMIFS(K$332:K$342,$C$332:$C$342,$C410,$D$332:$D$342,$D410)*
SUMPRODUCT($D$147:$N$152*($D$146:$N$146=$E$345)*($D$145:$N$145=$D410)*($C$147:$C$152=$B410))
)
)</f>
        <v>35.490238280719709</v>
      </c>
      <c r="L410" s="99" cm="1">
        <f t="array" ref="L410">$A410 * $E$108 * (
(
SUMIFS(L$318:L$328,$C$318:$C$328,$C410,$D$318:$D$328,$D410)*
SUMIFS(L$332:L$342,$C$332:$C$342,$C410,$D$332:$D$342,$D410)*
SUMPRODUCT($D$147:$N$152*($D$146:$N$146=$E$346)*($D$145:$N$145=$D410)*($C$147:$C$152=$B410))
) -
(
SUMIFS(L$318:L$328,$C$318:$C$328,$C410,$D$318:$D$328,$D410)*
SUMIFS(L$332:L$342,$C$332:$C$342,$C410,$D$332:$D$342,$D410)*
SUMPRODUCT($D$147:$N$152*($D$146:$N$146=$E$345)*($D$145:$N$145=$D410)*($C$147:$C$152=$B410))
)
)</f>
        <v>70.980476561439417</v>
      </c>
      <c r="M410" s="99" cm="1">
        <f t="array" ref="M410">$A410 * $E$108 * (
(
SUMIFS(M$318:M$328,$C$318:$C$328,$C410,$D$318:$D$328,$D410)*
SUMIFS(M$332:M$342,$C$332:$C$342,$C410,$D$332:$D$342,$D410)*
SUMPRODUCT($D$147:$N$152*($D$146:$N$146=$E$346)*($D$145:$N$145=$D410)*($C$147:$C$152=$B410))
) -
(
SUMIFS(M$318:M$328,$C$318:$C$328,$C410,$D$318:$D$328,$D410)*
SUMIFS(M$332:M$342,$C$332:$C$342,$C410,$D$332:$D$342,$D410)*
SUMPRODUCT($D$147:$N$152*($D$146:$N$146=$E$345)*($D$145:$N$145=$D410)*($C$147:$C$152=$B410))
)
)</f>
        <v>141.96095312287883</v>
      </c>
      <c r="N410" s="99" cm="1">
        <f t="array" ref="N410">$A410 * $E$108 * (
(
SUMIFS(N$318:N$328,$C$318:$C$328,$C410,$D$318:$D$328,$D410)*
SUMIFS(N$332:N$342,$C$332:$C$342,$C410,$D$332:$D$342,$D410)*
SUMPRODUCT($D$147:$N$152*($D$146:$N$146=$E$346)*($D$145:$N$145=$D410)*($C$147:$C$152=$B410))
) -
(
SUMIFS(N$318:N$328,$C$318:$C$328,$C410,$D$318:$D$328,$D410)*
SUMIFS(N$332:N$342,$C$332:$C$342,$C410,$D$332:$D$342,$D410)*
SUMPRODUCT($D$147:$N$152*($D$146:$N$146=$E$345)*($D$145:$N$145=$D410)*($C$147:$C$152=$B410))
)
)</f>
        <v>199.63259032904833</v>
      </c>
      <c r="O410" s="99" cm="1">
        <f t="array" ref="O410">$A410 * $E$108 * (
(
SUMIFS(O$318:O$328,$C$318:$C$328,$C410,$D$318:$D$328,$D410)*
SUMIFS(O$332:O$342,$C$332:$C$342,$C410,$D$332:$D$342,$D410)*
SUMPRODUCT($D$147:$N$152*($D$146:$N$146=$E$346)*($D$145:$N$145=$D410)*($C$147:$C$152=$B410))
) -
(
SUMIFS(O$318:O$328,$C$318:$C$328,$C410,$D$318:$D$328,$D410)*
SUMIFS(O$332:O$342,$C$332:$C$342,$C410,$D$332:$D$342,$D410)*
SUMPRODUCT($D$147:$N$152*($D$146:$N$146=$E$345)*($D$145:$N$145=$D410)*($C$147:$C$152=$B410))
)
)</f>
        <v>221.81398925449818</v>
      </c>
      <c r="P410" s="99" cm="1">
        <f t="array" ref="P410">$A410 * $E$108 * (
(
SUMIFS(P$318:P$328,$C$318:$C$328,$C410,$D$318:$D$328,$D410)*
SUMIFS(P$332:P$342,$C$332:$C$342,$C410,$D$332:$D$342,$D410)*
SUMPRODUCT($D$147:$N$152*($D$146:$N$146=$E$346)*($D$145:$N$145=$D410)*($C$147:$C$152=$B410))
) -
(
SUMIFS(P$318:P$328,$C$318:$C$328,$C410,$D$318:$D$328,$D410)*
SUMIFS(P$332:P$342,$C$332:$C$342,$C410,$D$332:$D$342,$D410)*
SUMPRODUCT($D$147:$N$152*($D$146:$N$146=$E$345)*($D$145:$N$145=$D410)*($C$147:$C$152=$B410))
)
)</f>
        <v>221.81398925449818</v>
      </c>
      <c r="Q410" s="99" cm="1">
        <f t="array" ref="Q410">$A410 * $E$108 * (
(
SUMIFS(Q$318:Q$328,$C$318:$C$328,$C410,$D$318:$D$328,$D410)*
SUMIFS(Q$332:Q$342,$C$332:$C$342,$C410,$D$332:$D$342,$D410)*
SUMPRODUCT($D$147:$N$152*($D$146:$N$146=$E$346)*($D$145:$N$145=$D410)*($C$147:$C$152=$B410))
) -
(
SUMIFS(Q$318:Q$328,$C$318:$C$328,$C410,$D$318:$D$328,$D410)*
SUMIFS(Q$332:Q$342,$C$332:$C$342,$C410,$D$332:$D$342,$D410)*
SUMPRODUCT($D$147:$N$152*($D$146:$N$146=$E$345)*($D$145:$N$145=$D410)*($C$147:$C$152=$B410))
)
)</f>
        <v>221.81398925449818</v>
      </c>
      <c r="R410" s="99" cm="1">
        <f t="array" ref="R410">$A410 * $E$108 * (
(
SUMIFS(R$318:R$328,$C$318:$C$328,$C410,$D$318:$D$328,$D410)*
SUMIFS(R$332:R$342,$C$332:$C$342,$C410,$D$332:$D$342,$D410)*
SUMPRODUCT($D$147:$N$152*($D$146:$N$146=$E$346)*($D$145:$N$145=$D410)*($C$147:$C$152=$B410))
) -
(
SUMIFS(R$318:R$328,$C$318:$C$328,$C410,$D$318:$D$328,$D410)*
SUMIFS(R$332:R$342,$C$332:$C$342,$C410,$D$332:$D$342,$D410)*
SUMPRODUCT($D$147:$N$152*($D$146:$N$146=$E$345)*($D$145:$N$145=$D410)*($C$147:$C$152=$B410))
)
)</f>
        <v>221.81398925449818</v>
      </c>
      <c r="S410" s="99" cm="1">
        <f t="array" ref="S410">$A410 * $E$108 * (
(
SUMIFS(S$318:S$328,$C$318:$C$328,$C410,$D$318:$D$328,$D410)*
SUMIFS(S$332:S$342,$C$332:$C$342,$C410,$D$332:$D$342,$D410)*
SUMPRODUCT($D$147:$N$152*($D$146:$N$146=$E$346)*($D$145:$N$145=$D410)*($C$147:$C$152=$B410))
) -
(
SUMIFS(S$318:S$328,$C$318:$C$328,$C410,$D$318:$D$328,$D410)*
SUMIFS(S$332:S$342,$C$332:$C$342,$C410,$D$332:$D$342,$D410)*
SUMPRODUCT($D$147:$N$152*($D$146:$N$146=$E$345)*($D$145:$N$145=$D410)*($C$147:$C$152=$B410))
)
)</f>
        <v>221.81398925449818</v>
      </c>
      <c r="T410" s="99" cm="1">
        <f t="array" ref="T410">$A410 * $E$108 * (
(
SUMIFS(T$318:T$328,$C$318:$C$328,$C410,$D$318:$D$328,$D410)*
SUMIFS(T$332:T$342,$C$332:$C$342,$C410,$D$332:$D$342,$D410)*
SUMPRODUCT($D$147:$N$152*($D$146:$N$146=$E$346)*($D$145:$N$145=$D410)*($C$147:$C$152=$B410))
) -
(
SUMIFS(T$318:T$328,$C$318:$C$328,$C410,$D$318:$D$328,$D410)*
SUMIFS(T$332:T$342,$C$332:$C$342,$C410,$D$332:$D$342,$D410)*
SUMPRODUCT($D$147:$N$152*($D$146:$N$146=$E$345)*($D$145:$N$145=$D410)*($C$147:$C$152=$B410))
)
)</f>
        <v>221.81398925449818</v>
      </c>
      <c r="U410" s="99" cm="1">
        <f t="array" ref="U410">$A410 * $E$108 * (
(
SUMIFS(U$318:U$328,$C$318:$C$328,$C410,$D$318:$D$328,$D410)*
SUMIFS(U$332:U$342,$C$332:$C$342,$C410,$D$332:$D$342,$D410)*
SUMPRODUCT($D$147:$N$152*($D$146:$N$146=$E$346)*($D$145:$N$145=$D410)*($C$147:$C$152=$B410))
) -
(
SUMIFS(U$318:U$328,$C$318:$C$328,$C410,$D$318:$D$328,$D410)*
SUMIFS(U$332:U$342,$C$332:$C$342,$C410,$D$332:$D$342,$D410)*
SUMPRODUCT($D$147:$N$152*($D$146:$N$146=$E$345)*($D$145:$N$145=$D410)*($C$147:$C$152=$B410))
)
)</f>
        <v>221.81398925449818</v>
      </c>
      <c r="V410" s="99" cm="1">
        <f t="array" ref="V410">$A410 * $E$108 * (
(
SUMIFS(V$318:V$328,$C$318:$C$328,$C410,$D$318:$D$328,$D410)*
SUMIFS(V$332:V$342,$C$332:$C$342,$C410,$D$332:$D$342,$D410)*
SUMPRODUCT($D$147:$N$152*($D$146:$N$146=$E$346)*($D$145:$N$145=$D410)*($C$147:$C$152=$B410))
) -
(
SUMIFS(V$318:V$328,$C$318:$C$328,$C410,$D$318:$D$328,$D410)*
SUMIFS(V$332:V$342,$C$332:$C$342,$C410,$D$332:$D$342,$D410)*
SUMPRODUCT($D$147:$N$152*($D$146:$N$146=$E$345)*($D$145:$N$145=$D410)*($C$147:$C$152=$B410))
)
)</f>
        <v>221.81398925449818</v>
      </c>
      <c r="W410" s="99" cm="1">
        <f t="array" ref="W410">$A410 * $E$108 * (
(
SUMIFS(W$318:W$328,$C$318:$C$328,$C410,$D$318:$D$328,$D410)*
SUMIFS(W$332:W$342,$C$332:$C$342,$C410,$D$332:$D$342,$D410)*
SUMPRODUCT($D$147:$N$152*($D$146:$N$146=$E$346)*($D$145:$N$145=$D410)*($C$147:$C$152=$B410))
) -
(
SUMIFS(W$318:W$328,$C$318:$C$328,$C410,$D$318:$D$328,$D410)*
SUMIFS(W$332:W$342,$C$332:$C$342,$C410,$D$332:$D$342,$D410)*
SUMPRODUCT($D$147:$N$152*($D$146:$N$146=$E$345)*($D$145:$N$145=$D410)*($C$147:$C$152=$B410))
)
)</f>
        <v>221.81398925449818</v>
      </c>
      <c r="X410" s="99" cm="1">
        <f t="array" ref="X410">$A410 * $E$108 * (
(
SUMIFS(X$318:X$328,$C$318:$C$328,$C410,$D$318:$D$328,$D410)*
SUMIFS(X$332:X$342,$C$332:$C$342,$C410,$D$332:$D$342,$D410)*
SUMPRODUCT($D$147:$N$152*($D$146:$N$146=$E$346)*($D$145:$N$145=$D410)*($C$147:$C$152=$B410))
) -
(
SUMIFS(X$318:X$328,$C$318:$C$328,$C410,$D$318:$D$328,$D410)*
SUMIFS(X$332:X$342,$C$332:$C$342,$C410,$D$332:$D$342,$D410)*
SUMPRODUCT($D$147:$N$152*($D$146:$N$146=$E$345)*($D$145:$N$145=$D410)*($C$147:$C$152=$B410))
)
)</f>
        <v>221.81398925449818</v>
      </c>
      <c r="Y410" s="99" cm="1">
        <f t="array" ref="Y410">$A410 * $E$108 * (
(
SUMIFS(Y$318:Y$328,$C$318:$C$328,$C410,$D$318:$D$328,$D410)*
SUMIFS(Y$332:Y$342,$C$332:$C$342,$C410,$D$332:$D$342,$D410)*
SUMPRODUCT($D$147:$N$152*($D$146:$N$146=$E$346)*($D$145:$N$145=$D410)*($C$147:$C$152=$B410))
) -
(
SUMIFS(Y$318:Y$328,$C$318:$C$328,$C410,$D$318:$D$328,$D410)*
SUMIFS(Y$332:Y$342,$C$332:$C$342,$C410,$D$332:$D$342,$D410)*
SUMPRODUCT($D$147:$N$152*($D$146:$N$146=$E$345)*($D$145:$N$145=$D410)*($C$147:$C$152=$B410))
)
)</f>
        <v>221.81398925449818</v>
      </c>
      <c r="Z410" s="99" cm="1">
        <f t="array" ref="Z410">$A410 * $E$108 * (
(
SUMIFS(Z$318:Z$328,$C$318:$C$328,$C410,$D$318:$D$328,$D410)*
SUMIFS(Z$332:Z$342,$C$332:$C$342,$C410,$D$332:$D$342,$D410)*
SUMPRODUCT($D$147:$N$152*($D$146:$N$146=$E$346)*($D$145:$N$145=$D410)*($C$147:$C$152=$B410))
) -
(
SUMIFS(Z$318:Z$328,$C$318:$C$328,$C410,$D$318:$D$328,$D410)*
SUMIFS(Z$332:Z$342,$C$332:$C$342,$C410,$D$332:$D$342,$D410)*
SUMPRODUCT($D$147:$N$152*($D$146:$N$146=$E$345)*($D$145:$N$145=$D410)*($C$147:$C$152=$B410))
)
)</f>
        <v>221.81398925449818</v>
      </c>
      <c r="AA410" s="99" cm="1">
        <f t="array" ref="AA410">$A410 * $E$108 * (
(
SUMIFS(AA$318:AA$328,$C$318:$C$328,$C410,$D$318:$D$328,$D410)*
SUMIFS(AA$332:AA$342,$C$332:$C$342,$C410,$D$332:$D$342,$D410)*
SUMPRODUCT($D$147:$N$152*($D$146:$N$146=$E$346)*($D$145:$N$145=$D410)*($C$147:$C$152=$B410))
) -
(
SUMIFS(AA$318:AA$328,$C$318:$C$328,$C410,$D$318:$D$328,$D410)*
SUMIFS(AA$332:AA$342,$C$332:$C$342,$C410,$D$332:$D$342,$D410)*
SUMPRODUCT($D$147:$N$152*($D$146:$N$146=$E$345)*($D$145:$N$145=$D410)*($C$147:$C$152=$B410))
)
)</f>
        <v>221.81398925449818</v>
      </c>
      <c r="AB410" s="99" cm="1">
        <f t="array" ref="AB410">$A410 * $E$108 * (
(
SUMIFS(AB$318:AB$328,$C$318:$C$328,$C410,$D$318:$D$328,$D410)*
SUMIFS(AB$332:AB$342,$C$332:$C$342,$C410,$D$332:$D$342,$D410)*
SUMPRODUCT($D$147:$N$152*($D$146:$N$146=$E$346)*($D$145:$N$145=$D410)*($C$147:$C$152=$B410))
) -
(
SUMIFS(AB$318:AB$328,$C$318:$C$328,$C410,$D$318:$D$328,$D410)*
SUMIFS(AB$332:AB$342,$C$332:$C$342,$C410,$D$332:$D$342,$D410)*
SUMPRODUCT($D$147:$N$152*($D$146:$N$146=$E$345)*($D$145:$N$145=$D410)*($C$147:$C$152=$B410))
)
)</f>
        <v>221.81398925449818</v>
      </c>
      <c r="AC410" s="99" cm="1">
        <f t="array" ref="AC410">$A410 * $E$108 * (
(
SUMIFS(AC$318:AC$328,$C$318:$C$328,$C410,$D$318:$D$328,$D410)*
SUMIFS(AC$332:AC$342,$C$332:$C$342,$C410,$D$332:$D$342,$D410)*
SUMPRODUCT($D$147:$N$152*($D$146:$N$146=$E$346)*($D$145:$N$145=$D410)*($C$147:$C$152=$B410))
) -
(
SUMIFS(AC$318:AC$328,$C$318:$C$328,$C410,$D$318:$D$328,$D410)*
SUMIFS(AC$332:AC$342,$C$332:$C$342,$C410,$D$332:$D$342,$D410)*
SUMPRODUCT($D$147:$N$152*($D$146:$N$146=$E$345)*($D$145:$N$145=$D410)*($C$147:$C$152=$B410))
)
)</f>
        <v>221.81398925449818</v>
      </c>
      <c r="AD410" s="99" cm="1">
        <f t="array" ref="AD410">$A410 * $E$108 * (
(
SUMIFS(AD$318:AD$328,$C$318:$C$328,$C410,$D$318:$D$328,$D410)*
SUMIFS(AD$332:AD$342,$C$332:$C$342,$C410,$D$332:$D$342,$D410)*
SUMPRODUCT($D$147:$N$152*($D$146:$N$146=$E$346)*($D$145:$N$145=$D410)*($C$147:$C$152=$B410))
) -
(
SUMIFS(AD$318:AD$328,$C$318:$C$328,$C410,$D$318:$D$328,$D410)*
SUMIFS(AD$332:AD$342,$C$332:$C$342,$C410,$D$332:$D$342,$D410)*
SUMPRODUCT($D$147:$N$152*($D$146:$N$146=$E$345)*($D$145:$N$145=$D410)*($C$147:$C$152=$B410))
)
)</f>
        <v>221.81398925449818</v>
      </c>
    </row>
    <row r="411" spans="1:30" x14ac:dyDescent="0.2">
      <c r="A411" s="15">
        <f>1</f>
        <v>1</v>
      </c>
      <c r="B411" s="6" t="s">
        <v>49</v>
      </c>
      <c r="C411" s="6" t="s">
        <v>36</v>
      </c>
      <c r="D411" s="6" t="s">
        <v>124</v>
      </c>
      <c r="E411" s="99" cm="1">
        <f t="array" ref="E411">$A411 * $E$108 * (
(
SUMIFS(E$318:E$328,$C$318:$C$328,$C411,$D$318:$D$328,$D411)*
SUMIFS(E$332:E$342,$C$332:$C$342,$C411,$D$332:$D$342,$D411)*
SUMPRODUCT($D$147:$N$152*($D$146:$N$146=$E$346)*($D$145:$N$145=$D411)*($C$147:$C$152=$B411))
) -
(
SUMIFS(E$318:E$328,$C$318:$C$328,$C411,$D$318:$D$328,$D411)*
SUMIFS(E$332:E$342,$C$332:$C$342,$C411,$D$332:$D$342,$D411)*
SUMPRODUCT($D$147:$N$152*($D$146:$N$146=$E$345)*($D$145:$N$145=$D411)*($C$147:$C$152=$B411))
)
)</f>
        <v>0</v>
      </c>
      <c r="F411" s="99" cm="1">
        <f t="array" ref="F411">$A411 * $E$108 * (
(
SUMIFS(F$318:F$328,$C$318:$C$328,$C411,$D$318:$D$328,$D411)*
SUMIFS(F$332:F$342,$C$332:$C$342,$C411,$D$332:$D$342,$D411)*
SUMPRODUCT($D$147:$N$152*($D$146:$N$146=$E$346)*($D$145:$N$145=$D411)*($C$147:$C$152=$B411))
) -
(
SUMIFS(F$318:F$328,$C$318:$C$328,$C411,$D$318:$D$328,$D411)*
SUMIFS(F$332:F$342,$C$332:$C$342,$C411,$D$332:$D$342,$D411)*
SUMPRODUCT($D$147:$N$152*($D$146:$N$146=$E$345)*($D$145:$N$145=$D411)*($C$147:$C$152=$B411))
)
)</f>
        <v>0</v>
      </c>
      <c r="G411" s="99" cm="1">
        <f t="array" ref="G411">$A411 * $E$108 * (
(
SUMIFS(G$318:G$328,$C$318:$C$328,$C411,$D$318:$D$328,$D411)*
SUMIFS(G$332:G$342,$C$332:$C$342,$C411,$D$332:$D$342,$D411)*
SUMPRODUCT($D$147:$N$152*($D$146:$N$146=$E$346)*($D$145:$N$145=$D411)*($C$147:$C$152=$B411))
) -
(
SUMIFS(G$318:G$328,$C$318:$C$328,$C411,$D$318:$D$328,$D411)*
SUMIFS(G$332:G$342,$C$332:$C$342,$C411,$D$332:$D$342,$D411)*
SUMPRODUCT($D$147:$N$152*($D$146:$N$146=$E$345)*($D$145:$N$145=$D411)*($C$147:$C$152=$B411))
)
)</f>
        <v>2.0325424704578285</v>
      </c>
      <c r="H411" s="99" cm="1">
        <f t="array" ref="H411">$A411 * $E$108 * (
(
SUMIFS(H$318:H$328,$C$318:$C$328,$C411,$D$318:$D$328,$D411)*
SUMIFS(H$332:H$342,$C$332:$C$342,$C411,$D$332:$D$342,$D411)*
SUMPRODUCT($D$147:$N$152*($D$146:$N$146=$E$346)*($D$145:$N$145=$D411)*($C$147:$C$152=$B411))
) -
(
SUMIFS(H$318:H$328,$C$318:$C$328,$C411,$D$318:$D$328,$D411)*
SUMIFS(H$332:H$342,$C$332:$C$342,$C411,$D$332:$D$342,$D411)*
SUMPRODUCT($D$147:$N$152*($D$146:$N$146=$E$345)*($D$145:$N$145=$D411)*($C$147:$C$152=$B411))
)
)</f>
        <v>4.0650849409156571</v>
      </c>
      <c r="I411" s="99" cm="1">
        <f t="array" ref="I411">$A411 * $E$108 * (
(
SUMIFS(I$318:I$328,$C$318:$C$328,$C411,$D$318:$D$328,$D411)*
SUMIFS(I$332:I$342,$C$332:$C$342,$C411,$D$332:$D$342,$D411)*
SUMPRODUCT($D$147:$N$152*($D$146:$N$146=$E$346)*($D$145:$N$145=$D411)*($C$147:$C$152=$B411))
) -
(
SUMIFS(I$318:I$328,$C$318:$C$328,$C411,$D$318:$D$328,$D411)*
SUMIFS(I$332:I$342,$C$332:$C$342,$C411,$D$332:$D$342,$D411)*
SUMPRODUCT($D$147:$N$152*($D$146:$N$146=$E$345)*($D$145:$N$145=$D411)*($C$147:$C$152=$B411))
)
)</f>
        <v>8.1301698818313142</v>
      </c>
      <c r="J411" s="99" cm="1">
        <f t="array" ref="J411">$A411 * $E$108 * (
(
SUMIFS(J$318:J$328,$C$318:$C$328,$C411,$D$318:$D$328,$D411)*
SUMIFS(J$332:J$342,$C$332:$C$342,$C411,$D$332:$D$342,$D411)*
SUMPRODUCT($D$147:$N$152*($D$146:$N$146=$E$346)*($D$145:$N$145=$D411)*($C$147:$C$152=$B411))
) -
(
SUMIFS(J$318:J$328,$C$318:$C$328,$C411,$D$318:$D$328,$D411)*
SUMIFS(J$332:J$342,$C$332:$C$342,$C411,$D$332:$D$342,$D411)*
SUMPRODUCT($D$147:$N$152*($D$146:$N$146=$E$345)*($D$145:$N$145=$D411)*($C$147:$C$152=$B411))
)
)</f>
        <v>16.260339763662628</v>
      </c>
      <c r="K411" s="99" cm="1">
        <f t="array" ref="K411">$A411 * $E$108 * (
(
SUMIFS(K$318:K$328,$C$318:$C$328,$C411,$D$318:$D$328,$D411)*
SUMIFS(K$332:K$342,$C$332:$C$342,$C411,$D$332:$D$342,$D411)*
SUMPRODUCT($D$147:$N$152*($D$146:$N$146=$E$346)*($D$145:$N$145=$D411)*($C$147:$C$152=$B411))
) -
(
SUMIFS(K$318:K$328,$C$318:$C$328,$C411,$D$318:$D$328,$D411)*
SUMIFS(K$332:K$342,$C$332:$C$342,$C411,$D$332:$D$342,$D411)*
SUMPRODUCT($D$147:$N$152*($D$146:$N$146=$E$345)*($D$145:$N$145=$D411)*($C$147:$C$152=$B411))
)
)</f>
        <v>32.520679527325257</v>
      </c>
      <c r="L411" s="99" cm="1">
        <f t="array" ref="L411">$A411 * $E$108 * (
(
SUMIFS(L$318:L$328,$C$318:$C$328,$C411,$D$318:$D$328,$D411)*
SUMIFS(L$332:L$342,$C$332:$C$342,$C411,$D$332:$D$342,$D411)*
SUMPRODUCT($D$147:$N$152*($D$146:$N$146=$E$346)*($D$145:$N$145=$D411)*($C$147:$C$152=$B411))
) -
(
SUMIFS(L$318:L$328,$C$318:$C$328,$C411,$D$318:$D$328,$D411)*
SUMIFS(L$332:L$342,$C$332:$C$342,$C411,$D$332:$D$342,$D411)*
SUMPRODUCT($D$147:$N$152*($D$146:$N$146=$E$345)*($D$145:$N$145=$D411)*($C$147:$C$152=$B411))
)
)</f>
        <v>65.041359054650513</v>
      </c>
      <c r="M411" s="99" cm="1">
        <f t="array" ref="M411">$A411 * $E$108 * (
(
SUMIFS(M$318:M$328,$C$318:$C$328,$C411,$D$318:$D$328,$D411)*
SUMIFS(M$332:M$342,$C$332:$C$342,$C411,$D$332:$D$342,$D411)*
SUMPRODUCT($D$147:$N$152*($D$146:$N$146=$E$346)*($D$145:$N$145=$D411)*($C$147:$C$152=$B411))
) -
(
SUMIFS(M$318:M$328,$C$318:$C$328,$C411,$D$318:$D$328,$D411)*
SUMIFS(M$332:M$342,$C$332:$C$342,$C411,$D$332:$D$342,$D411)*
SUMPRODUCT($D$147:$N$152*($D$146:$N$146=$E$345)*($D$145:$N$145=$D411)*($C$147:$C$152=$B411))
)
)</f>
        <v>130.08271810930103</v>
      </c>
      <c r="N411" s="99" cm="1">
        <f t="array" ref="N411">$A411 * $E$108 * (
(
SUMIFS(N$318:N$328,$C$318:$C$328,$C411,$D$318:$D$328,$D411)*
SUMIFS(N$332:N$342,$C$332:$C$342,$C411,$D$332:$D$342,$D411)*
SUMPRODUCT($D$147:$N$152*($D$146:$N$146=$E$346)*($D$145:$N$145=$D411)*($C$147:$C$152=$B411))
) -
(
SUMIFS(N$318:N$328,$C$318:$C$328,$C411,$D$318:$D$328,$D411)*
SUMIFS(N$332:N$342,$C$332:$C$342,$C411,$D$332:$D$342,$D411)*
SUMPRODUCT($D$147:$N$152*($D$146:$N$146=$E$345)*($D$145:$N$145=$D411)*($C$147:$C$152=$B411))
)
)</f>
        <v>182.92882234120455</v>
      </c>
      <c r="O411" s="99" cm="1">
        <f t="array" ref="O411">$A411 * $E$108 * (
(
SUMIFS(O$318:O$328,$C$318:$C$328,$C411,$D$318:$D$328,$D411)*
SUMIFS(O$332:O$342,$C$332:$C$342,$C411,$D$332:$D$342,$D411)*
SUMPRODUCT($D$147:$N$152*($D$146:$N$146=$E$346)*($D$145:$N$145=$D411)*($C$147:$C$152=$B411))
) -
(
SUMIFS(O$318:O$328,$C$318:$C$328,$C411,$D$318:$D$328,$D411)*
SUMIFS(O$332:O$342,$C$332:$C$342,$C411,$D$332:$D$342,$D411)*
SUMPRODUCT($D$147:$N$152*($D$146:$N$146=$E$345)*($D$145:$N$145=$D411)*($C$147:$C$152=$B411))
)
)</f>
        <v>203.25424704578282</v>
      </c>
      <c r="P411" s="99" cm="1">
        <f t="array" ref="P411">$A411 * $E$108 * (
(
SUMIFS(P$318:P$328,$C$318:$C$328,$C411,$D$318:$D$328,$D411)*
SUMIFS(P$332:P$342,$C$332:$C$342,$C411,$D$332:$D$342,$D411)*
SUMPRODUCT($D$147:$N$152*($D$146:$N$146=$E$346)*($D$145:$N$145=$D411)*($C$147:$C$152=$B411))
) -
(
SUMIFS(P$318:P$328,$C$318:$C$328,$C411,$D$318:$D$328,$D411)*
SUMIFS(P$332:P$342,$C$332:$C$342,$C411,$D$332:$D$342,$D411)*
SUMPRODUCT($D$147:$N$152*($D$146:$N$146=$E$345)*($D$145:$N$145=$D411)*($C$147:$C$152=$B411))
)
)</f>
        <v>203.25424704578282</v>
      </c>
      <c r="Q411" s="99" cm="1">
        <f t="array" ref="Q411">$A411 * $E$108 * (
(
SUMIFS(Q$318:Q$328,$C$318:$C$328,$C411,$D$318:$D$328,$D411)*
SUMIFS(Q$332:Q$342,$C$332:$C$342,$C411,$D$332:$D$342,$D411)*
SUMPRODUCT($D$147:$N$152*($D$146:$N$146=$E$346)*($D$145:$N$145=$D411)*($C$147:$C$152=$B411))
) -
(
SUMIFS(Q$318:Q$328,$C$318:$C$328,$C411,$D$318:$D$328,$D411)*
SUMIFS(Q$332:Q$342,$C$332:$C$342,$C411,$D$332:$D$342,$D411)*
SUMPRODUCT($D$147:$N$152*($D$146:$N$146=$E$345)*($D$145:$N$145=$D411)*($C$147:$C$152=$B411))
)
)</f>
        <v>203.25424704578282</v>
      </c>
      <c r="R411" s="99" cm="1">
        <f t="array" ref="R411">$A411 * $E$108 * (
(
SUMIFS(R$318:R$328,$C$318:$C$328,$C411,$D$318:$D$328,$D411)*
SUMIFS(R$332:R$342,$C$332:$C$342,$C411,$D$332:$D$342,$D411)*
SUMPRODUCT($D$147:$N$152*($D$146:$N$146=$E$346)*($D$145:$N$145=$D411)*($C$147:$C$152=$B411))
) -
(
SUMIFS(R$318:R$328,$C$318:$C$328,$C411,$D$318:$D$328,$D411)*
SUMIFS(R$332:R$342,$C$332:$C$342,$C411,$D$332:$D$342,$D411)*
SUMPRODUCT($D$147:$N$152*($D$146:$N$146=$E$345)*($D$145:$N$145=$D411)*($C$147:$C$152=$B411))
)
)</f>
        <v>203.25424704578282</v>
      </c>
      <c r="S411" s="99" cm="1">
        <f t="array" ref="S411">$A411 * $E$108 * (
(
SUMIFS(S$318:S$328,$C$318:$C$328,$C411,$D$318:$D$328,$D411)*
SUMIFS(S$332:S$342,$C$332:$C$342,$C411,$D$332:$D$342,$D411)*
SUMPRODUCT($D$147:$N$152*($D$146:$N$146=$E$346)*($D$145:$N$145=$D411)*($C$147:$C$152=$B411))
) -
(
SUMIFS(S$318:S$328,$C$318:$C$328,$C411,$D$318:$D$328,$D411)*
SUMIFS(S$332:S$342,$C$332:$C$342,$C411,$D$332:$D$342,$D411)*
SUMPRODUCT($D$147:$N$152*($D$146:$N$146=$E$345)*($D$145:$N$145=$D411)*($C$147:$C$152=$B411))
)
)</f>
        <v>203.25424704578282</v>
      </c>
      <c r="T411" s="99" cm="1">
        <f t="array" ref="T411">$A411 * $E$108 * (
(
SUMIFS(T$318:T$328,$C$318:$C$328,$C411,$D$318:$D$328,$D411)*
SUMIFS(T$332:T$342,$C$332:$C$342,$C411,$D$332:$D$342,$D411)*
SUMPRODUCT($D$147:$N$152*($D$146:$N$146=$E$346)*($D$145:$N$145=$D411)*($C$147:$C$152=$B411))
) -
(
SUMIFS(T$318:T$328,$C$318:$C$328,$C411,$D$318:$D$328,$D411)*
SUMIFS(T$332:T$342,$C$332:$C$342,$C411,$D$332:$D$342,$D411)*
SUMPRODUCT($D$147:$N$152*($D$146:$N$146=$E$345)*($D$145:$N$145=$D411)*($C$147:$C$152=$B411))
)
)</f>
        <v>203.25424704578282</v>
      </c>
      <c r="U411" s="99" cm="1">
        <f t="array" ref="U411">$A411 * $E$108 * (
(
SUMIFS(U$318:U$328,$C$318:$C$328,$C411,$D$318:$D$328,$D411)*
SUMIFS(U$332:U$342,$C$332:$C$342,$C411,$D$332:$D$342,$D411)*
SUMPRODUCT($D$147:$N$152*($D$146:$N$146=$E$346)*($D$145:$N$145=$D411)*($C$147:$C$152=$B411))
) -
(
SUMIFS(U$318:U$328,$C$318:$C$328,$C411,$D$318:$D$328,$D411)*
SUMIFS(U$332:U$342,$C$332:$C$342,$C411,$D$332:$D$342,$D411)*
SUMPRODUCT($D$147:$N$152*($D$146:$N$146=$E$345)*($D$145:$N$145=$D411)*($C$147:$C$152=$B411))
)
)</f>
        <v>203.25424704578282</v>
      </c>
      <c r="V411" s="99" cm="1">
        <f t="array" ref="V411">$A411 * $E$108 * (
(
SUMIFS(V$318:V$328,$C$318:$C$328,$C411,$D$318:$D$328,$D411)*
SUMIFS(V$332:V$342,$C$332:$C$342,$C411,$D$332:$D$342,$D411)*
SUMPRODUCT($D$147:$N$152*($D$146:$N$146=$E$346)*($D$145:$N$145=$D411)*($C$147:$C$152=$B411))
) -
(
SUMIFS(V$318:V$328,$C$318:$C$328,$C411,$D$318:$D$328,$D411)*
SUMIFS(V$332:V$342,$C$332:$C$342,$C411,$D$332:$D$342,$D411)*
SUMPRODUCT($D$147:$N$152*($D$146:$N$146=$E$345)*($D$145:$N$145=$D411)*($C$147:$C$152=$B411))
)
)</f>
        <v>203.25424704578282</v>
      </c>
      <c r="W411" s="99" cm="1">
        <f t="array" ref="W411">$A411 * $E$108 * (
(
SUMIFS(W$318:W$328,$C$318:$C$328,$C411,$D$318:$D$328,$D411)*
SUMIFS(W$332:W$342,$C$332:$C$342,$C411,$D$332:$D$342,$D411)*
SUMPRODUCT($D$147:$N$152*($D$146:$N$146=$E$346)*($D$145:$N$145=$D411)*($C$147:$C$152=$B411))
) -
(
SUMIFS(W$318:W$328,$C$318:$C$328,$C411,$D$318:$D$328,$D411)*
SUMIFS(W$332:W$342,$C$332:$C$342,$C411,$D$332:$D$342,$D411)*
SUMPRODUCT($D$147:$N$152*($D$146:$N$146=$E$345)*($D$145:$N$145=$D411)*($C$147:$C$152=$B411))
)
)</f>
        <v>203.25424704578282</v>
      </c>
      <c r="X411" s="99" cm="1">
        <f t="array" ref="X411">$A411 * $E$108 * (
(
SUMIFS(X$318:X$328,$C$318:$C$328,$C411,$D$318:$D$328,$D411)*
SUMIFS(X$332:X$342,$C$332:$C$342,$C411,$D$332:$D$342,$D411)*
SUMPRODUCT($D$147:$N$152*($D$146:$N$146=$E$346)*($D$145:$N$145=$D411)*($C$147:$C$152=$B411))
) -
(
SUMIFS(X$318:X$328,$C$318:$C$328,$C411,$D$318:$D$328,$D411)*
SUMIFS(X$332:X$342,$C$332:$C$342,$C411,$D$332:$D$342,$D411)*
SUMPRODUCT($D$147:$N$152*($D$146:$N$146=$E$345)*($D$145:$N$145=$D411)*($C$147:$C$152=$B411))
)
)</f>
        <v>203.25424704578282</v>
      </c>
      <c r="Y411" s="99" cm="1">
        <f t="array" ref="Y411">$A411 * $E$108 * (
(
SUMIFS(Y$318:Y$328,$C$318:$C$328,$C411,$D$318:$D$328,$D411)*
SUMIFS(Y$332:Y$342,$C$332:$C$342,$C411,$D$332:$D$342,$D411)*
SUMPRODUCT($D$147:$N$152*($D$146:$N$146=$E$346)*($D$145:$N$145=$D411)*($C$147:$C$152=$B411))
) -
(
SUMIFS(Y$318:Y$328,$C$318:$C$328,$C411,$D$318:$D$328,$D411)*
SUMIFS(Y$332:Y$342,$C$332:$C$342,$C411,$D$332:$D$342,$D411)*
SUMPRODUCT($D$147:$N$152*($D$146:$N$146=$E$345)*($D$145:$N$145=$D411)*($C$147:$C$152=$B411))
)
)</f>
        <v>203.25424704578282</v>
      </c>
      <c r="Z411" s="99" cm="1">
        <f t="array" ref="Z411">$A411 * $E$108 * (
(
SUMIFS(Z$318:Z$328,$C$318:$C$328,$C411,$D$318:$D$328,$D411)*
SUMIFS(Z$332:Z$342,$C$332:$C$342,$C411,$D$332:$D$342,$D411)*
SUMPRODUCT($D$147:$N$152*($D$146:$N$146=$E$346)*($D$145:$N$145=$D411)*($C$147:$C$152=$B411))
) -
(
SUMIFS(Z$318:Z$328,$C$318:$C$328,$C411,$D$318:$D$328,$D411)*
SUMIFS(Z$332:Z$342,$C$332:$C$342,$C411,$D$332:$D$342,$D411)*
SUMPRODUCT($D$147:$N$152*($D$146:$N$146=$E$345)*($D$145:$N$145=$D411)*($C$147:$C$152=$B411))
)
)</f>
        <v>203.25424704578282</v>
      </c>
      <c r="AA411" s="99" cm="1">
        <f t="array" ref="AA411">$A411 * $E$108 * (
(
SUMIFS(AA$318:AA$328,$C$318:$C$328,$C411,$D$318:$D$328,$D411)*
SUMIFS(AA$332:AA$342,$C$332:$C$342,$C411,$D$332:$D$342,$D411)*
SUMPRODUCT($D$147:$N$152*($D$146:$N$146=$E$346)*($D$145:$N$145=$D411)*($C$147:$C$152=$B411))
) -
(
SUMIFS(AA$318:AA$328,$C$318:$C$328,$C411,$D$318:$D$328,$D411)*
SUMIFS(AA$332:AA$342,$C$332:$C$342,$C411,$D$332:$D$342,$D411)*
SUMPRODUCT($D$147:$N$152*($D$146:$N$146=$E$345)*($D$145:$N$145=$D411)*($C$147:$C$152=$B411))
)
)</f>
        <v>203.25424704578282</v>
      </c>
      <c r="AB411" s="99" cm="1">
        <f t="array" ref="AB411">$A411 * $E$108 * (
(
SUMIFS(AB$318:AB$328,$C$318:$C$328,$C411,$D$318:$D$328,$D411)*
SUMIFS(AB$332:AB$342,$C$332:$C$342,$C411,$D$332:$D$342,$D411)*
SUMPRODUCT($D$147:$N$152*($D$146:$N$146=$E$346)*($D$145:$N$145=$D411)*($C$147:$C$152=$B411))
) -
(
SUMIFS(AB$318:AB$328,$C$318:$C$328,$C411,$D$318:$D$328,$D411)*
SUMIFS(AB$332:AB$342,$C$332:$C$342,$C411,$D$332:$D$342,$D411)*
SUMPRODUCT($D$147:$N$152*($D$146:$N$146=$E$345)*($D$145:$N$145=$D411)*($C$147:$C$152=$B411))
)
)</f>
        <v>203.25424704578282</v>
      </c>
      <c r="AC411" s="99" cm="1">
        <f t="array" ref="AC411">$A411 * $E$108 * (
(
SUMIFS(AC$318:AC$328,$C$318:$C$328,$C411,$D$318:$D$328,$D411)*
SUMIFS(AC$332:AC$342,$C$332:$C$342,$C411,$D$332:$D$342,$D411)*
SUMPRODUCT($D$147:$N$152*($D$146:$N$146=$E$346)*($D$145:$N$145=$D411)*($C$147:$C$152=$B411))
) -
(
SUMIFS(AC$318:AC$328,$C$318:$C$328,$C411,$D$318:$D$328,$D411)*
SUMIFS(AC$332:AC$342,$C$332:$C$342,$C411,$D$332:$D$342,$D411)*
SUMPRODUCT($D$147:$N$152*($D$146:$N$146=$E$345)*($D$145:$N$145=$D411)*($C$147:$C$152=$B411))
)
)</f>
        <v>203.25424704578282</v>
      </c>
      <c r="AD411" s="99" cm="1">
        <f t="array" ref="AD411">$A411 * $E$108 * (
(
SUMIFS(AD$318:AD$328,$C$318:$C$328,$C411,$D$318:$D$328,$D411)*
SUMIFS(AD$332:AD$342,$C$332:$C$342,$C411,$D$332:$D$342,$D411)*
SUMPRODUCT($D$147:$N$152*($D$146:$N$146=$E$346)*($D$145:$N$145=$D411)*($C$147:$C$152=$B411))
) -
(
SUMIFS(AD$318:AD$328,$C$318:$C$328,$C411,$D$318:$D$328,$D411)*
SUMIFS(AD$332:AD$342,$C$332:$C$342,$C411,$D$332:$D$342,$D411)*
SUMPRODUCT($D$147:$N$152*($D$146:$N$146=$E$345)*($D$145:$N$145=$D411)*($C$147:$C$152=$B411))
)
)</f>
        <v>203.25424704578282</v>
      </c>
    </row>
    <row r="412" spans="1:30" x14ac:dyDescent="0.2">
      <c r="A412" s="15">
        <f>1</f>
        <v>1</v>
      </c>
      <c r="B412" s="6" t="s">
        <v>50</v>
      </c>
      <c r="C412" s="6" t="s">
        <v>36</v>
      </c>
      <c r="D412" s="6" t="s">
        <v>124</v>
      </c>
      <c r="E412" s="99" cm="1">
        <f t="array" ref="E412">$A412 * $E$108 * (
(
SUMIFS(E$318:E$328,$C$318:$C$328,$C412,$D$318:$D$328,$D412)*
SUMIFS(E$332:E$342,$C$332:$C$342,$C412,$D$332:$D$342,$D412)*
SUMPRODUCT($D$147:$N$152*($D$146:$N$146=$E$346)*($D$145:$N$145=$D412)*($C$147:$C$152=$B412))
) -
(
SUMIFS(E$318:E$328,$C$318:$C$328,$C412,$D$318:$D$328,$D412)*
SUMIFS(E$332:E$342,$C$332:$C$342,$C412,$D$332:$D$342,$D412)*
SUMPRODUCT($D$147:$N$152*($D$146:$N$146=$E$345)*($D$145:$N$145=$D412)*($C$147:$C$152=$B412))
)
)</f>
        <v>0</v>
      </c>
      <c r="F412" s="99" cm="1">
        <f t="array" ref="F412">$A412 * $E$108 * (
(
SUMIFS(F$318:F$328,$C$318:$C$328,$C412,$D$318:$D$328,$D412)*
SUMIFS(F$332:F$342,$C$332:$C$342,$C412,$D$332:$D$342,$D412)*
SUMPRODUCT($D$147:$N$152*($D$146:$N$146=$E$346)*($D$145:$N$145=$D412)*($C$147:$C$152=$B412))
) -
(
SUMIFS(F$318:F$328,$C$318:$C$328,$C412,$D$318:$D$328,$D412)*
SUMIFS(F$332:F$342,$C$332:$C$342,$C412,$D$332:$D$342,$D412)*
SUMPRODUCT($D$147:$N$152*($D$146:$N$146=$E$345)*($D$145:$N$145=$D412)*($C$147:$C$152=$B412))
)
)</f>
        <v>0</v>
      </c>
      <c r="G412" s="99" cm="1">
        <f t="array" ref="G412">$A412 * $E$108 * (
(
SUMIFS(G$318:G$328,$C$318:$C$328,$C412,$D$318:$D$328,$D412)*
SUMIFS(G$332:G$342,$C$332:$C$342,$C412,$D$332:$D$342,$D412)*
SUMPRODUCT($D$147:$N$152*($D$146:$N$146=$E$346)*($D$145:$N$145=$D412)*($C$147:$C$152=$B412))
) -
(
SUMIFS(G$318:G$328,$C$318:$C$328,$C412,$D$318:$D$328,$D412)*
SUMIFS(G$332:G$342,$C$332:$C$342,$C412,$D$332:$D$342,$D412)*
SUMPRODUCT($D$147:$N$152*($D$146:$N$146=$E$345)*($D$145:$N$145=$D412)*($C$147:$C$152=$B412))
)
)</f>
        <v>10.05083664774938</v>
      </c>
      <c r="H412" s="99" cm="1">
        <f t="array" ref="H412">$A412 * $E$108 * (
(
SUMIFS(H$318:H$328,$C$318:$C$328,$C412,$D$318:$D$328,$D412)*
SUMIFS(H$332:H$342,$C$332:$C$342,$C412,$D$332:$D$342,$D412)*
SUMPRODUCT($D$147:$N$152*($D$146:$N$146=$E$346)*($D$145:$N$145=$D412)*($C$147:$C$152=$B412))
) -
(
SUMIFS(H$318:H$328,$C$318:$C$328,$C412,$D$318:$D$328,$D412)*
SUMIFS(H$332:H$342,$C$332:$C$342,$C412,$D$332:$D$342,$D412)*
SUMPRODUCT($D$147:$N$152*($D$146:$N$146=$E$345)*($D$145:$N$145=$D412)*($C$147:$C$152=$B412))
)
)</f>
        <v>20.10167329549876</v>
      </c>
      <c r="I412" s="99" cm="1">
        <f t="array" ref="I412">$A412 * $E$108 * (
(
SUMIFS(I$318:I$328,$C$318:$C$328,$C412,$D$318:$D$328,$D412)*
SUMIFS(I$332:I$342,$C$332:$C$342,$C412,$D$332:$D$342,$D412)*
SUMPRODUCT($D$147:$N$152*($D$146:$N$146=$E$346)*($D$145:$N$145=$D412)*($C$147:$C$152=$B412))
) -
(
SUMIFS(I$318:I$328,$C$318:$C$328,$C412,$D$318:$D$328,$D412)*
SUMIFS(I$332:I$342,$C$332:$C$342,$C412,$D$332:$D$342,$D412)*
SUMPRODUCT($D$147:$N$152*($D$146:$N$146=$E$345)*($D$145:$N$145=$D412)*($C$147:$C$152=$B412))
)
)</f>
        <v>40.203346590997519</v>
      </c>
      <c r="J412" s="99" cm="1">
        <f t="array" ref="J412">$A412 * $E$108 * (
(
SUMIFS(J$318:J$328,$C$318:$C$328,$C412,$D$318:$D$328,$D412)*
SUMIFS(J$332:J$342,$C$332:$C$342,$C412,$D$332:$D$342,$D412)*
SUMPRODUCT($D$147:$N$152*($D$146:$N$146=$E$346)*($D$145:$N$145=$D412)*($C$147:$C$152=$B412))
) -
(
SUMIFS(J$318:J$328,$C$318:$C$328,$C412,$D$318:$D$328,$D412)*
SUMIFS(J$332:J$342,$C$332:$C$342,$C412,$D$332:$D$342,$D412)*
SUMPRODUCT($D$147:$N$152*($D$146:$N$146=$E$345)*($D$145:$N$145=$D412)*($C$147:$C$152=$B412))
)
)</f>
        <v>80.406693181995038</v>
      </c>
      <c r="K412" s="99" cm="1">
        <f t="array" ref="K412">$A412 * $E$108 * (
(
SUMIFS(K$318:K$328,$C$318:$C$328,$C412,$D$318:$D$328,$D412)*
SUMIFS(K$332:K$342,$C$332:$C$342,$C412,$D$332:$D$342,$D412)*
SUMPRODUCT($D$147:$N$152*($D$146:$N$146=$E$346)*($D$145:$N$145=$D412)*($C$147:$C$152=$B412))
) -
(
SUMIFS(K$318:K$328,$C$318:$C$328,$C412,$D$318:$D$328,$D412)*
SUMIFS(K$332:K$342,$C$332:$C$342,$C412,$D$332:$D$342,$D412)*
SUMPRODUCT($D$147:$N$152*($D$146:$N$146=$E$345)*($D$145:$N$145=$D412)*($C$147:$C$152=$B412))
)
)</f>
        <v>160.81338636399008</v>
      </c>
      <c r="L412" s="99" cm="1">
        <f t="array" ref="L412">$A412 * $E$108 * (
(
SUMIFS(L$318:L$328,$C$318:$C$328,$C412,$D$318:$D$328,$D412)*
SUMIFS(L$332:L$342,$C$332:$C$342,$C412,$D$332:$D$342,$D412)*
SUMPRODUCT($D$147:$N$152*($D$146:$N$146=$E$346)*($D$145:$N$145=$D412)*($C$147:$C$152=$B412))
) -
(
SUMIFS(L$318:L$328,$C$318:$C$328,$C412,$D$318:$D$328,$D412)*
SUMIFS(L$332:L$342,$C$332:$C$342,$C412,$D$332:$D$342,$D412)*
SUMPRODUCT($D$147:$N$152*($D$146:$N$146=$E$345)*($D$145:$N$145=$D412)*($C$147:$C$152=$B412))
)
)</f>
        <v>321.62677272798015</v>
      </c>
      <c r="M412" s="99" cm="1">
        <f t="array" ref="M412">$A412 * $E$108 * (
(
SUMIFS(M$318:M$328,$C$318:$C$328,$C412,$D$318:$D$328,$D412)*
SUMIFS(M$332:M$342,$C$332:$C$342,$C412,$D$332:$D$342,$D412)*
SUMPRODUCT($D$147:$N$152*($D$146:$N$146=$E$346)*($D$145:$N$145=$D412)*($C$147:$C$152=$B412))
) -
(
SUMIFS(M$318:M$328,$C$318:$C$328,$C412,$D$318:$D$328,$D412)*
SUMIFS(M$332:M$342,$C$332:$C$342,$C412,$D$332:$D$342,$D412)*
SUMPRODUCT($D$147:$N$152*($D$146:$N$146=$E$345)*($D$145:$N$145=$D412)*($C$147:$C$152=$B412))
)
)</f>
        <v>643.25354545596031</v>
      </c>
      <c r="N412" s="99" cm="1">
        <f t="array" ref="N412">$A412 * $E$108 * (
(
SUMIFS(N$318:N$328,$C$318:$C$328,$C412,$D$318:$D$328,$D412)*
SUMIFS(N$332:N$342,$C$332:$C$342,$C412,$D$332:$D$342,$D412)*
SUMPRODUCT($D$147:$N$152*($D$146:$N$146=$E$346)*($D$145:$N$145=$D412)*($C$147:$C$152=$B412))
) -
(
SUMIFS(N$318:N$328,$C$318:$C$328,$C412,$D$318:$D$328,$D412)*
SUMIFS(N$332:N$342,$C$332:$C$342,$C412,$D$332:$D$342,$D412)*
SUMPRODUCT($D$147:$N$152*($D$146:$N$146=$E$345)*($D$145:$N$145=$D412)*($C$147:$C$152=$B412))
)
)</f>
        <v>904.57529829744419</v>
      </c>
      <c r="O412" s="99" cm="1">
        <f t="array" ref="O412">$A412 * $E$108 * (
(
SUMIFS(O$318:O$328,$C$318:$C$328,$C412,$D$318:$D$328,$D412)*
SUMIFS(O$332:O$342,$C$332:$C$342,$C412,$D$332:$D$342,$D412)*
SUMPRODUCT($D$147:$N$152*($D$146:$N$146=$E$346)*($D$145:$N$145=$D412)*($C$147:$C$152=$B412))
) -
(
SUMIFS(O$318:O$328,$C$318:$C$328,$C412,$D$318:$D$328,$D412)*
SUMIFS(O$332:O$342,$C$332:$C$342,$C412,$D$332:$D$342,$D412)*
SUMPRODUCT($D$147:$N$152*($D$146:$N$146=$E$345)*($D$145:$N$145=$D412)*($C$147:$C$152=$B412))
)
)</f>
        <v>1005.0836647749379</v>
      </c>
      <c r="P412" s="99" cm="1">
        <f t="array" ref="P412">$A412 * $E$108 * (
(
SUMIFS(P$318:P$328,$C$318:$C$328,$C412,$D$318:$D$328,$D412)*
SUMIFS(P$332:P$342,$C$332:$C$342,$C412,$D$332:$D$342,$D412)*
SUMPRODUCT($D$147:$N$152*($D$146:$N$146=$E$346)*($D$145:$N$145=$D412)*($C$147:$C$152=$B412))
) -
(
SUMIFS(P$318:P$328,$C$318:$C$328,$C412,$D$318:$D$328,$D412)*
SUMIFS(P$332:P$342,$C$332:$C$342,$C412,$D$332:$D$342,$D412)*
SUMPRODUCT($D$147:$N$152*($D$146:$N$146=$E$345)*($D$145:$N$145=$D412)*($C$147:$C$152=$B412))
)
)</f>
        <v>1005.0836647749379</v>
      </c>
      <c r="Q412" s="99" cm="1">
        <f t="array" ref="Q412">$A412 * $E$108 * (
(
SUMIFS(Q$318:Q$328,$C$318:$C$328,$C412,$D$318:$D$328,$D412)*
SUMIFS(Q$332:Q$342,$C$332:$C$342,$C412,$D$332:$D$342,$D412)*
SUMPRODUCT($D$147:$N$152*($D$146:$N$146=$E$346)*($D$145:$N$145=$D412)*($C$147:$C$152=$B412))
) -
(
SUMIFS(Q$318:Q$328,$C$318:$C$328,$C412,$D$318:$D$328,$D412)*
SUMIFS(Q$332:Q$342,$C$332:$C$342,$C412,$D$332:$D$342,$D412)*
SUMPRODUCT($D$147:$N$152*($D$146:$N$146=$E$345)*($D$145:$N$145=$D412)*($C$147:$C$152=$B412))
)
)</f>
        <v>1005.0836647749379</v>
      </c>
      <c r="R412" s="99" cm="1">
        <f t="array" ref="R412">$A412 * $E$108 * (
(
SUMIFS(R$318:R$328,$C$318:$C$328,$C412,$D$318:$D$328,$D412)*
SUMIFS(R$332:R$342,$C$332:$C$342,$C412,$D$332:$D$342,$D412)*
SUMPRODUCT($D$147:$N$152*($D$146:$N$146=$E$346)*($D$145:$N$145=$D412)*($C$147:$C$152=$B412))
) -
(
SUMIFS(R$318:R$328,$C$318:$C$328,$C412,$D$318:$D$328,$D412)*
SUMIFS(R$332:R$342,$C$332:$C$342,$C412,$D$332:$D$342,$D412)*
SUMPRODUCT($D$147:$N$152*($D$146:$N$146=$E$345)*($D$145:$N$145=$D412)*($C$147:$C$152=$B412))
)
)</f>
        <v>1005.0836647749379</v>
      </c>
      <c r="S412" s="99" cm="1">
        <f t="array" ref="S412">$A412 * $E$108 * (
(
SUMIFS(S$318:S$328,$C$318:$C$328,$C412,$D$318:$D$328,$D412)*
SUMIFS(S$332:S$342,$C$332:$C$342,$C412,$D$332:$D$342,$D412)*
SUMPRODUCT($D$147:$N$152*($D$146:$N$146=$E$346)*($D$145:$N$145=$D412)*($C$147:$C$152=$B412))
) -
(
SUMIFS(S$318:S$328,$C$318:$C$328,$C412,$D$318:$D$328,$D412)*
SUMIFS(S$332:S$342,$C$332:$C$342,$C412,$D$332:$D$342,$D412)*
SUMPRODUCT($D$147:$N$152*($D$146:$N$146=$E$345)*($D$145:$N$145=$D412)*($C$147:$C$152=$B412))
)
)</f>
        <v>1005.0836647749379</v>
      </c>
      <c r="T412" s="99" cm="1">
        <f t="array" ref="T412">$A412 * $E$108 * (
(
SUMIFS(T$318:T$328,$C$318:$C$328,$C412,$D$318:$D$328,$D412)*
SUMIFS(T$332:T$342,$C$332:$C$342,$C412,$D$332:$D$342,$D412)*
SUMPRODUCT($D$147:$N$152*($D$146:$N$146=$E$346)*($D$145:$N$145=$D412)*($C$147:$C$152=$B412))
) -
(
SUMIFS(T$318:T$328,$C$318:$C$328,$C412,$D$318:$D$328,$D412)*
SUMIFS(T$332:T$342,$C$332:$C$342,$C412,$D$332:$D$342,$D412)*
SUMPRODUCT($D$147:$N$152*($D$146:$N$146=$E$345)*($D$145:$N$145=$D412)*($C$147:$C$152=$B412))
)
)</f>
        <v>1005.0836647749379</v>
      </c>
      <c r="U412" s="99" cm="1">
        <f t="array" ref="U412">$A412 * $E$108 * (
(
SUMIFS(U$318:U$328,$C$318:$C$328,$C412,$D$318:$D$328,$D412)*
SUMIFS(U$332:U$342,$C$332:$C$342,$C412,$D$332:$D$342,$D412)*
SUMPRODUCT($D$147:$N$152*($D$146:$N$146=$E$346)*($D$145:$N$145=$D412)*($C$147:$C$152=$B412))
) -
(
SUMIFS(U$318:U$328,$C$318:$C$328,$C412,$D$318:$D$328,$D412)*
SUMIFS(U$332:U$342,$C$332:$C$342,$C412,$D$332:$D$342,$D412)*
SUMPRODUCT($D$147:$N$152*($D$146:$N$146=$E$345)*($D$145:$N$145=$D412)*($C$147:$C$152=$B412))
)
)</f>
        <v>1005.0836647749379</v>
      </c>
      <c r="V412" s="99" cm="1">
        <f t="array" ref="V412">$A412 * $E$108 * (
(
SUMIFS(V$318:V$328,$C$318:$C$328,$C412,$D$318:$D$328,$D412)*
SUMIFS(V$332:V$342,$C$332:$C$342,$C412,$D$332:$D$342,$D412)*
SUMPRODUCT($D$147:$N$152*($D$146:$N$146=$E$346)*($D$145:$N$145=$D412)*($C$147:$C$152=$B412))
) -
(
SUMIFS(V$318:V$328,$C$318:$C$328,$C412,$D$318:$D$328,$D412)*
SUMIFS(V$332:V$342,$C$332:$C$342,$C412,$D$332:$D$342,$D412)*
SUMPRODUCT($D$147:$N$152*($D$146:$N$146=$E$345)*($D$145:$N$145=$D412)*($C$147:$C$152=$B412))
)
)</f>
        <v>1005.0836647749379</v>
      </c>
      <c r="W412" s="99" cm="1">
        <f t="array" ref="W412">$A412 * $E$108 * (
(
SUMIFS(W$318:W$328,$C$318:$C$328,$C412,$D$318:$D$328,$D412)*
SUMIFS(W$332:W$342,$C$332:$C$342,$C412,$D$332:$D$342,$D412)*
SUMPRODUCT($D$147:$N$152*($D$146:$N$146=$E$346)*($D$145:$N$145=$D412)*($C$147:$C$152=$B412))
) -
(
SUMIFS(W$318:W$328,$C$318:$C$328,$C412,$D$318:$D$328,$D412)*
SUMIFS(W$332:W$342,$C$332:$C$342,$C412,$D$332:$D$342,$D412)*
SUMPRODUCT($D$147:$N$152*($D$146:$N$146=$E$345)*($D$145:$N$145=$D412)*($C$147:$C$152=$B412))
)
)</f>
        <v>1005.0836647749379</v>
      </c>
      <c r="X412" s="99" cm="1">
        <f t="array" ref="X412">$A412 * $E$108 * (
(
SUMIFS(X$318:X$328,$C$318:$C$328,$C412,$D$318:$D$328,$D412)*
SUMIFS(X$332:X$342,$C$332:$C$342,$C412,$D$332:$D$342,$D412)*
SUMPRODUCT($D$147:$N$152*($D$146:$N$146=$E$346)*($D$145:$N$145=$D412)*($C$147:$C$152=$B412))
) -
(
SUMIFS(X$318:X$328,$C$318:$C$328,$C412,$D$318:$D$328,$D412)*
SUMIFS(X$332:X$342,$C$332:$C$342,$C412,$D$332:$D$342,$D412)*
SUMPRODUCT($D$147:$N$152*($D$146:$N$146=$E$345)*($D$145:$N$145=$D412)*($C$147:$C$152=$B412))
)
)</f>
        <v>1005.0836647749379</v>
      </c>
      <c r="Y412" s="99" cm="1">
        <f t="array" ref="Y412">$A412 * $E$108 * (
(
SUMIFS(Y$318:Y$328,$C$318:$C$328,$C412,$D$318:$D$328,$D412)*
SUMIFS(Y$332:Y$342,$C$332:$C$342,$C412,$D$332:$D$342,$D412)*
SUMPRODUCT($D$147:$N$152*($D$146:$N$146=$E$346)*($D$145:$N$145=$D412)*($C$147:$C$152=$B412))
) -
(
SUMIFS(Y$318:Y$328,$C$318:$C$328,$C412,$D$318:$D$328,$D412)*
SUMIFS(Y$332:Y$342,$C$332:$C$342,$C412,$D$332:$D$342,$D412)*
SUMPRODUCT($D$147:$N$152*($D$146:$N$146=$E$345)*($D$145:$N$145=$D412)*($C$147:$C$152=$B412))
)
)</f>
        <v>1005.0836647749379</v>
      </c>
      <c r="Z412" s="99" cm="1">
        <f t="array" ref="Z412">$A412 * $E$108 * (
(
SUMIFS(Z$318:Z$328,$C$318:$C$328,$C412,$D$318:$D$328,$D412)*
SUMIFS(Z$332:Z$342,$C$332:$C$342,$C412,$D$332:$D$342,$D412)*
SUMPRODUCT($D$147:$N$152*($D$146:$N$146=$E$346)*($D$145:$N$145=$D412)*($C$147:$C$152=$B412))
) -
(
SUMIFS(Z$318:Z$328,$C$318:$C$328,$C412,$D$318:$D$328,$D412)*
SUMIFS(Z$332:Z$342,$C$332:$C$342,$C412,$D$332:$D$342,$D412)*
SUMPRODUCT($D$147:$N$152*($D$146:$N$146=$E$345)*($D$145:$N$145=$D412)*($C$147:$C$152=$B412))
)
)</f>
        <v>1005.0836647749379</v>
      </c>
      <c r="AA412" s="99" cm="1">
        <f t="array" ref="AA412">$A412 * $E$108 * (
(
SUMIFS(AA$318:AA$328,$C$318:$C$328,$C412,$D$318:$D$328,$D412)*
SUMIFS(AA$332:AA$342,$C$332:$C$342,$C412,$D$332:$D$342,$D412)*
SUMPRODUCT($D$147:$N$152*($D$146:$N$146=$E$346)*($D$145:$N$145=$D412)*($C$147:$C$152=$B412))
) -
(
SUMIFS(AA$318:AA$328,$C$318:$C$328,$C412,$D$318:$D$328,$D412)*
SUMIFS(AA$332:AA$342,$C$332:$C$342,$C412,$D$332:$D$342,$D412)*
SUMPRODUCT($D$147:$N$152*($D$146:$N$146=$E$345)*($D$145:$N$145=$D412)*($C$147:$C$152=$B412))
)
)</f>
        <v>1005.0836647749379</v>
      </c>
      <c r="AB412" s="99" cm="1">
        <f t="array" ref="AB412">$A412 * $E$108 * (
(
SUMIFS(AB$318:AB$328,$C$318:$C$328,$C412,$D$318:$D$328,$D412)*
SUMIFS(AB$332:AB$342,$C$332:$C$342,$C412,$D$332:$D$342,$D412)*
SUMPRODUCT($D$147:$N$152*($D$146:$N$146=$E$346)*($D$145:$N$145=$D412)*($C$147:$C$152=$B412))
) -
(
SUMIFS(AB$318:AB$328,$C$318:$C$328,$C412,$D$318:$D$328,$D412)*
SUMIFS(AB$332:AB$342,$C$332:$C$342,$C412,$D$332:$D$342,$D412)*
SUMPRODUCT($D$147:$N$152*($D$146:$N$146=$E$345)*($D$145:$N$145=$D412)*($C$147:$C$152=$B412))
)
)</f>
        <v>1005.0836647749379</v>
      </c>
      <c r="AC412" s="99" cm="1">
        <f t="array" ref="AC412">$A412 * $E$108 * (
(
SUMIFS(AC$318:AC$328,$C$318:$C$328,$C412,$D$318:$D$328,$D412)*
SUMIFS(AC$332:AC$342,$C$332:$C$342,$C412,$D$332:$D$342,$D412)*
SUMPRODUCT($D$147:$N$152*($D$146:$N$146=$E$346)*($D$145:$N$145=$D412)*($C$147:$C$152=$B412))
) -
(
SUMIFS(AC$318:AC$328,$C$318:$C$328,$C412,$D$318:$D$328,$D412)*
SUMIFS(AC$332:AC$342,$C$332:$C$342,$C412,$D$332:$D$342,$D412)*
SUMPRODUCT($D$147:$N$152*($D$146:$N$146=$E$345)*($D$145:$N$145=$D412)*($C$147:$C$152=$B412))
)
)</f>
        <v>1005.0836647749379</v>
      </c>
      <c r="AD412" s="99" cm="1">
        <f t="array" ref="AD412">$A412 * $E$108 * (
(
SUMIFS(AD$318:AD$328,$C$318:$C$328,$C412,$D$318:$D$328,$D412)*
SUMIFS(AD$332:AD$342,$C$332:$C$342,$C412,$D$332:$D$342,$D412)*
SUMPRODUCT($D$147:$N$152*($D$146:$N$146=$E$346)*($D$145:$N$145=$D412)*($C$147:$C$152=$B412))
) -
(
SUMIFS(AD$318:AD$328,$C$318:$C$328,$C412,$D$318:$D$328,$D412)*
SUMIFS(AD$332:AD$342,$C$332:$C$342,$C412,$D$332:$D$342,$D412)*
SUMPRODUCT($D$147:$N$152*($D$146:$N$146=$E$345)*($D$145:$N$145=$D412)*($C$147:$C$152=$B412))
)
)</f>
        <v>1005.0836647749379</v>
      </c>
    </row>
    <row r="413" spans="1:30" x14ac:dyDescent="0.2">
      <c r="A413" s="15">
        <f>1</f>
        <v>1</v>
      </c>
      <c r="B413" s="6" t="s">
        <v>51</v>
      </c>
      <c r="C413" s="6" t="s">
        <v>36</v>
      </c>
      <c r="D413" s="6" t="s">
        <v>124</v>
      </c>
      <c r="E413" s="99" cm="1">
        <f t="array" ref="E413">$A413 * $E$108 * (
(
SUMIFS(E$318:E$328,$C$318:$C$328,$C413,$D$318:$D$328,$D413)*
SUMIFS(E$332:E$342,$C$332:$C$342,$C413,$D$332:$D$342,$D413)*
SUMPRODUCT($D$147:$N$152*($D$146:$N$146=$E$346)*($D$145:$N$145=$D413)*($C$147:$C$152=$B413))
) -
(
SUMIFS(E$318:E$328,$C$318:$C$328,$C413,$D$318:$D$328,$D413)*
SUMIFS(E$332:E$342,$C$332:$C$342,$C413,$D$332:$D$342,$D413)*
SUMPRODUCT($D$147:$N$152*($D$146:$N$146=$E$345)*($D$145:$N$145=$D413)*($C$147:$C$152=$B413))
)
)</f>
        <v>0</v>
      </c>
      <c r="F413" s="99" cm="1">
        <f t="array" ref="F413">$A413 * $E$108 * (
(
SUMIFS(F$318:F$328,$C$318:$C$328,$C413,$D$318:$D$328,$D413)*
SUMIFS(F$332:F$342,$C$332:$C$342,$C413,$D$332:$D$342,$D413)*
SUMPRODUCT($D$147:$N$152*($D$146:$N$146=$E$346)*($D$145:$N$145=$D413)*($C$147:$C$152=$B413))
) -
(
SUMIFS(F$318:F$328,$C$318:$C$328,$C413,$D$318:$D$328,$D413)*
SUMIFS(F$332:F$342,$C$332:$C$342,$C413,$D$332:$D$342,$D413)*
SUMPRODUCT($D$147:$N$152*($D$146:$N$146=$E$345)*($D$145:$N$145=$D413)*($C$147:$C$152=$B413))
)
)</f>
        <v>0</v>
      </c>
      <c r="G413" s="99" cm="1">
        <f t="array" ref="G413">$A413 * $E$108 * (
(
SUMIFS(G$318:G$328,$C$318:$C$328,$C413,$D$318:$D$328,$D413)*
SUMIFS(G$332:G$342,$C$332:$C$342,$C413,$D$332:$D$342,$D413)*
SUMPRODUCT($D$147:$N$152*($D$146:$N$146=$E$346)*($D$145:$N$145=$D413)*($C$147:$C$152=$B413))
) -
(
SUMIFS(G$318:G$328,$C$318:$C$328,$C413,$D$318:$D$328,$D413)*
SUMIFS(G$332:G$342,$C$332:$C$342,$C413,$D$332:$D$342,$D413)*
SUMPRODUCT($D$147:$N$152*($D$146:$N$146=$E$345)*($D$145:$N$145=$D413)*($C$147:$C$152=$B413))
)
)</f>
        <v>0.89526809605236102</v>
      </c>
      <c r="H413" s="99" cm="1">
        <f t="array" ref="H413">$A413 * $E$108 * (
(
SUMIFS(H$318:H$328,$C$318:$C$328,$C413,$D$318:$D$328,$D413)*
SUMIFS(H$332:H$342,$C$332:$C$342,$C413,$D$332:$D$342,$D413)*
SUMPRODUCT($D$147:$N$152*($D$146:$N$146=$E$346)*($D$145:$N$145=$D413)*($C$147:$C$152=$B413))
) -
(
SUMIFS(H$318:H$328,$C$318:$C$328,$C413,$D$318:$D$328,$D413)*
SUMIFS(H$332:H$342,$C$332:$C$342,$C413,$D$332:$D$342,$D413)*
SUMPRODUCT($D$147:$N$152*($D$146:$N$146=$E$345)*($D$145:$N$145=$D413)*($C$147:$C$152=$B413))
)
)</f>
        <v>1.790536192104722</v>
      </c>
      <c r="I413" s="99" cm="1">
        <f t="array" ref="I413">$A413 * $E$108 * (
(
SUMIFS(I$318:I$328,$C$318:$C$328,$C413,$D$318:$D$328,$D413)*
SUMIFS(I$332:I$342,$C$332:$C$342,$C413,$D$332:$D$342,$D413)*
SUMPRODUCT($D$147:$N$152*($D$146:$N$146=$E$346)*($D$145:$N$145=$D413)*($C$147:$C$152=$B413))
) -
(
SUMIFS(I$318:I$328,$C$318:$C$328,$C413,$D$318:$D$328,$D413)*
SUMIFS(I$332:I$342,$C$332:$C$342,$C413,$D$332:$D$342,$D413)*
SUMPRODUCT($D$147:$N$152*($D$146:$N$146=$E$345)*($D$145:$N$145=$D413)*($C$147:$C$152=$B413))
)
)</f>
        <v>3.5810723842094441</v>
      </c>
      <c r="J413" s="99" cm="1">
        <f t="array" ref="J413">$A413 * $E$108 * (
(
SUMIFS(J$318:J$328,$C$318:$C$328,$C413,$D$318:$D$328,$D413)*
SUMIFS(J$332:J$342,$C$332:$C$342,$C413,$D$332:$D$342,$D413)*
SUMPRODUCT($D$147:$N$152*($D$146:$N$146=$E$346)*($D$145:$N$145=$D413)*($C$147:$C$152=$B413))
) -
(
SUMIFS(J$318:J$328,$C$318:$C$328,$C413,$D$318:$D$328,$D413)*
SUMIFS(J$332:J$342,$C$332:$C$342,$C413,$D$332:$D$342,$D413)*
SUMPRODUCT($D$147:$N$152*($D$146:$N$146=$E$345)*($D$145:$N$145=$D413)*($C$147:$C$152=$B413))
)
)</f>
        <v>7.1621447684188881</v>
      </c>
      <c r="K413" s="99" cm="1">
        <f t="array" ref="K413">$A413 * $E$108 * (
(
SUMIFS(K$318:K$328,$C$318:$C$328,$C413,$D$318:$D$328,$D413)*
SUMIFS(K$332:K$342,$C$332:$C$342,$C413,$D$332:$D$342,$D413)*
SUMPRODUCT($D$147:$N$152*($D$146:$N$146=$E$346)*($D$145:$N$145=$D413)*($C$147:$C$152=$B413))
) -
(
SUMIFS(K$318:K$328,$C$318:$C$328,$C413,$D$318:$D$328,$D413)*
SUMIFS(K$332:K$342,$C$332:$C$342,$C413,$D$332:$D$342,$D413)*
SUMPRODUCT($D$147:$N$152*($D$146:$N$146=$E$345)*($D$145:$N$145=$D413)*($C$147:$C$152=$B413))
)
)</f>
        <v>14.324289536837776</v>
      </c>
      <c r="L413" s="99" cm="1">
        <f t="array" ref="L413">$A413 * $E$108 * (
(
SUMIFS(L$318:L$328,$C$318:$C$328,$C413,$D$318:$D$328,$D413)*
SUMIFS(L$332:L$342,$C$332:$C$342,$C413,$D$332:$D$342,$D413)*
SUMPRODUCT($D$147:$N$152*($D$146:$N$146=$E$346)*($D$145:$N$145=$D413)*($C$147:$C$152=$B413))
) -
(
SUMIFS(L$318:L$328,$C$318:$C$328,$C413,$D$318:$D$328,$D413)*
SUMIFS(L$332:L$342,$C$332:$C$342,$C413,$D$332:$D$342,$D413)*
SUMPRODUCT($D$147:$N$152*($D$146:$N$146=$E$345)*($D$145:$N$145=$D413)*($C$147:$C$152=$B413))
)
)</f>
        <v>28.648579073675553</v>
      </c>
      <c r="M413" s="99" cm="1">
        <f t="array" ref="M413">$A413 * $E$108 * (
(
SUMIFS(M$318:M$328,$C$318:$C$328,$C413,$D$318:$D$328,$D413)*
SUMIFS(M$332:M$342,$C$332:$C$342,$C413,$D$332:$D$342,$D413)*
SUMPRODUCT($D$147:$N$152*($D$146:$N$146=$E$346)*($D$145:$N$145=$D413)*($C$147:$C$152=$B413))
) -
(
SUMIFS(M$318:M$328,$C$318:$C$328,$C413,$D$318:$D$328,$D413)*
SUMIFS(M$332:M$342,$C$332:$C$342,$C413,$D$332:$D$342,$D413)*
SUMPRODUCT($D$147:$N$152*($D$146:$N$146=$E$345)*($D$145:$N$145=$D413)*($C$147:$C$152=$B413))
)
)</f>
        <v>57.297158147351105</v>
      </c>
      <c r="N413" s="99" cm="1">
        <f t="array" ref="N413">$A413 * $E$108 * (
(
SUMIFS(N$318:N$328,$C$318:$C$328,$C413,$D$318:$D$328,$D413)*
SUMIFS(N$332:N$342,$C$332:$C$342,$C413,$D$332:$D$342,$D413)*
SUMPRODUCT($D$147:$N$152*($D$146:$N$146=$E$346)*($D$145:$N$145=$D413)*($C$147:$C$152=$B413))
) -
(
SUMIFS(N$318:N$328,$C$318:$C$328,$C413,$D$318:$D$328,$D413)*
SUMIFS(N$332:N$342,$C$332:$C$342,$C413,$D$332:$D$342,$D413)*
SUMPRODUCT($D$147:$N$152*($D$146:$N$146=$E$345)*($D$145:$N$145=$D413)*($C$147:$C$152=$B413))
)
)</f>
        <v>80.574128644712474</v>
      </c>
      <c r="O413" s="99" cm="1">
        <f t="array" ref="O413">$A413 * $E$108 * (
(
SUMIFS(O$318:O$328,$C$318:$C$328,$C413,$D$318:$D$328,$D413)*
SUMIFS(O$332:O$342,$C$332:$C$342,$C413,$D$332:$D$342,$D413)*
SUMPRODUCT($D$147:$N$152*($D$146:$N$146=$E$346)*($D$145:$N$145=$D413)*($C$147:$C$152=$B413))
) -
(
SUMIFS(O$318:O$328,$C$318:$C$328,$C413,$D$318:$D$328,$D413)*
SUMIFS(O$332:O$342,$C$332:$C$342,$C413,$D$332:$D$342,$D413)*
SUMPRODUCT($D$147:$N$152*($D$146:$N$146=$E$345)*($D$145:$N$145=$D413)*($C$147:$C$152=$B413))
)
)</f>
        <v>89.526809605236096</v>
      </c>
      <c r="P413" s="99" cm="1">
        <f t="array" ref="P413">$A413 * $E$108 * (
(
SUMIFS(P$318:P$328,$C$318:$C$328,$C413,$D$318:$D$328,$D413)*
SUMIFS(P$332:P$342,$C$332:$C$342,$C413,$D$332:$D$342,$D413)*
SUMPRODUCT($D$147:$N$152*($D$146:$N$146=$E$346)*($D$145:$N$145=$D413)*($C$147:$C$152=$B413))
) -
(
SUMIFS(P$318:P$328,$C$318:$C$328,$C413,$D$318:$D$328,$D413)*
SUMIFS(P$332:P$342,$C$332:$C$342,$C413,$D$332:$D$342,$D413)*
SUMPRODUCT($D$147:$N$152*($D$146:$N$146=$E$345)*($D$145:$N$145=$D413)*($C$147:$C$152=$B413))
)
)</f>
        <v>89.526809605236096</v>
      </c>
      <c r="Q413" s="99" cm="1">
        <f t="array" ref="Q413">$A413 * $E$108 * (
(
SUMIFS(Q$318:Q$328,$C$318:$C$328,$C413,$D$318:$D$328,$D413)*
SUMIFS(Q$332:Q$342,$C$332:$C$342,$C413,$D$332:$D$342,$D413)*
SUMPRODUCT($D$147:$N$152*($D$146:$N$146=$E$346)*($D$145:$N$145=$D413)*($C$147:$C$152=$B413))
) -
(
SUMIFS(Q$318:Q$328,$C$318:$C$328,$C413,$D$318:$D$328,$D413)*
SUMIFS(Q$332:Q$342,$C$332:$C$342,$C413,$D$332:$D$342,$D413)*
SUMPRODUCT($D$147:$N$152*($D$146:$N$146=$E$345)*($D$145:$N$145=$D413)*($C$147:$C$152=$B413))
)
)</f>
        <v>89.526809605236096</v>
      </c>
      <c r="R413" s="99" cm="1">
        <f t="array" ref="R413">$A413 * $E$108 * (
(
SUMIFS(R$318:R$328,$C$318:$C$328,$C413,$D$318:$D$328,$D413)*
SUMIFS(R$332:R$342,$C$332:$C$342,$C413,$D$332:$D$342,$D413)*
SUMPRODUCT($D$147:$N$152*($D$146:$N$146=$E$346)*($D$145:$N$145=$D413)*($C$147:$C$152=$B413))
) -
(
SUMIFS(R$318:R$328,$C$318:$C$328,$C413,$D$318:$D$328,$D413)*
SUMIFS(R$332:R$342,$C$332:$C$342,$C413,$D$332:$D$342,$D413)*
SUMPRODUCT($D$147:$N$152*($D$146:$N$146=$E$345)*($D$145:$N$145=$D413)*($C$147:$C$152=$B413))
)
)</f>
        <v>89.526809605236096</v>
      </c>
      <c r="S413" s="99" cm="1">
        <f t="array" ref="S413">$A413 * $E$108 * (
(
SUMIFS(S$318:S$328,$C$318:$C$328,$C413,$D$318:$D$328,$D413)*
SUMIFS(S$332:S$342,$C$332:$C$342,$C413,$D$332:$D$342,$D413)*
SUMPRODUCT($D$147:$N$152*($D$146:$N$146=$E$346)*($D$145:$N$145=$D413)*($C$147:$C$152=$B413))
) -
(
SUMIFS(S$318:S$328,$C$318:$C$328,$C413,$D$318:$D$328,$D413)*
SUMIFS(S$332:S$342,$C$332:$C$342,$C413,$D$332:$D$342,$D413)*
SUMPRODUCT($D$147:$N$152*($D$146:$N$146=$E$345)*($D$145:$N$145=$D413)*($C$147:$C$152=$B413))
)
)</f>
        <v>89.526809605236096</v>
      </c>
      <c r="T413" s="99" cm="1">
        <f t="array" ref="T413">$A413 * $E$108 * (
(
SUMIFS(T$318:T$328,$C$318:$C$328,$C413,$D$318:$D$328,$D413)*
SUMIFS(T$332:T$342,$C$332:$C$342,$C413,$D$332:$D$342,$D413)*
SUMPRODUCT($D$147:$N$152*($D$146:$N$146=$E$346)*($D$145:$N$145=$D413)*($C$147:$C$152=$B413))
) -
(
SUMIFS(T$318:T$328,$C$318:$C$328,$C413,$D$318:$D$328,$D413)*
SUMIFS(T$332:T$342,$C$332:$C$342,$C413,$D$332:$D$342,$D413)*
SUMPRODUCT($D$147:$N$152*($D$146:$N$146=$E$345)*($D$145:$N$145=$D413)*($C$147:$C$152=$B413))
)
)</f>
        <v>89.526809605236096</v>
      </c>
      <c r="U413" s="99" cm="1">
        <f t="array" ref="U413">$A413 * $E$108 * (
(
SUMIFS(U$318:U$328,$C$318:$C$328,$C413,$D$318:$D$328,$D413)*
SUMIFS(U$332:U$342,$C$332:$C$342,$C413,$D$332:$D$342,$D413)*
SUMPRODUCT($D$147:$N$152*($D$146:$N$146=$E$346)*($D$145:$N$145=$D413)*($C$147:$C$152=$B413))
) -
(
SUMIFS(U$318:U$328,$C$318:$C$328,$C413,$D$318:$D$328,$D413)*
SUMIFS(U$332:U$342,$C$332:$C$342,$C413,$D$332:$D$342,$D413)*
SUMPRODUCT($D$147:$N$152*($D$146:$N$146=$E$345)*($D$145:$N$145=$D413)*($C$147:$C$152=$B413))
)
)</f>
        <v>89.526809605236096</v>
      </c>
      <c r="V413" s="99" cm="1">
        <f t="array" ref="V413">$A413 * $E$108 * (
(
SUMIFS(V$318:V$328,$C$318:$C$328,$C413,$D$318:$D$328,$D413)*
SUMIFS(V$332:V$342,$C$332:$C$342,$C413,$D$332:$D$342,$D413)*
SUMPRODUCT($D$147:$N$152*($D$146:$N$146=$E$346)*($D$145:$N$145=$D413)*($C$147:$C$152=$B413))
) -
(
SUMIFS(V$318:V$328,$C$318:$C$328,$C413,$D$318:$D$328,$D413)*
SUMIFS(V$332:V$342,$C$332:$C$342,$C413,$D$332:$D$342,$D413)*
SUMPRODUCT($D$147:$N$152*($D$146:$N$146=$E$345)*($D$145:$N$145=$D413)*($C$147:$C$152=$B413))
)
)</f>
        <v>89.526809605236096</v>
      </c>
      <c r="W413" s="99" cm="1">
        <f t="array" ref="W413">$A413 * $E$108 * (
(
SUMIFS(W$318:W$328,$C$318:$C$328,$C413,$D$318:$D$328,$D413)*
SUMIFS(W$332:W$342,$C$332:$C$342,$C413,$D$332:$D$342,$D413)*
SUMPRODUCT($D$147:$N$152*($D$146:$N$146=$E$346)*($D$145:$N$145=$D413)*($C$147:$C$152=$B413))
) -
(
SUMIFS(W$318:W$328,$C$318:$C$328,$C413,$D$318:$D$328,$D413)*
SUMIFS(W$332:W$342,$C$332:$C$342,$C413,$D$332:$D$342,$D413)*
SUMPRODUCT($D$147:$N$152*($D$146:$N$146=$E$345)*($D$145:$N$145=$D413)*($C$147:$C$152=$B413))
)
)</f>
        <v>89.526809605236096</v>
      </c>
      <c r="X413" s="99" cm="1">
        <f t="array" ref="X413">$A413 * $E$108 * (
(
SUMIFS(X$318:X$328,$C$318:$C$328,$C413,$D$318:$D$328,$D413)*
SUMIFS(X$332:X$342,$C$332:$C$342,$C413,$D$332:$D$342,$D413)*
SUMPRODUCT($D$147:$N$152*($D$146:$N$146=$E$346)*($D$145:$N$145=$D413)*($C$147:$C$152=$B413))
) -
(
SUMIFS(X$318:X$328,$C$318:$C$328,$C413,$D$318:$D$328,$D413)*
SUMIFS(X$332:X$342,$C$332:$C$342,$C413,$D$332:$D$342,$D413)*
SUMPRODUCT($D$147:$N$152*($D$146:$N$146=$E$345)*($D$145:$N$145=$D413)*($C$147:$C$152=$B413))
)
)</f>
        <v>89.526809605236096</v>
      </c>
      <c r="Y413" s="99" cm="1">
        <f t="array" ref="Y413">$A413 * $E$108 * (
(
SUMIFS(Y$318:Y$328,$C$318:$C$328,$C413,$D$318:$D$328,$D413)*
SUMIFS(Y$332:Y$342,$C$332:$C$342,$C413,$D$332:$D$342,$D413)*
SUMPRODUCT($D$147:$N$152*($D$146:$N$146=$E$346)*($D$145:$N$145=$D413)*($C$147:$C$152=$B413))
) -
(
SUMIFS(Y$318:Y$328,$C$318:$C$328,$C413,$D$318:$D$328,$D413)*
SUMIFS(Y$332:Y$342,$C$332:$C$342,$C413,$D$332:$D$342,$D413)*
SUMPRODUCT($D$147:$N$152*($D$146:$N$146=$E$345)*($D$145:$N$145=$D413)*($C$147:$C$152=$B413))
)
)</f>
        <v>89.526809605236096</v>
      </c>
      <c r="Z413" s="99" cm="1">
        <f t="array" ref="Z413">$A413 * $E$108 * (
(
SUMIFS(Z$318:Z$328,$C$318:$C$328,$C413,$D$318:$D$328,$D413)*
SUMIFS(Z$332:Z$342,$C$332:$C$342,$C413,$D$332:$D$342,$D413)*
SUMPRODUCT($D$147:$N$152*($D$146:$N$146=$E$346)*($D$145:$N$145=$D413)*($C$147:$C$152=$B413))
) -
(
SUMIFS(Z$318:Z$328,$C$318:$C$328,$C413,$D$318:$D$328,$D413)*
SUMIFS(Z$332:Z$342,$C$332:$C$342,$C413,$D$332:$D$342,$D413)*
SUMPRODUCT($D$147:$N$152*($D$146:$N$146=$E$345)*($D$145:$N$145=$D413)*($C$147:$C$152=$B413))
)
)</f>
        <v>89.526809605236096</v>
      </c>
      <c r="AA413" s="99" cm="1">
        <f t="array" ref="AA413">$A413 * $E$108 * (
(
SUMIFS(AA$318:AA$328,$C$318:$C$328,$C413,$D$318:$D$328,$D413)*
SUMIFS(AA$332:AA$342,$C$332:$C$342,$C413,$D$332:$D$342,$D413)*
SUMPRODUCT($D$147:$N$152*($D$146:$N$146=$E$346)*($D$145:$N$145=$D413)*($C$147:$C$152=$B413))
) -
(
SUMIFS(AA$318:AA$328,$C$318:$C$328,$C413,$D$318:$D$328,$D413)*
SUMIFS(AA$332:AA$342,$C$332:$C$342,$C413,$D$332:$D$342,$D413)*
SUMPRODUCT($D$147:$N$152*($D$146:$N$146=$E$345)*($D$145:$N$145=$D413)*($C$147:$C$152=$B413))
)
)</f>
        <v>89.526809605236096</v>
      </c>
      <c r="AB413" s="99" cm="1">
        <f t="array" ref="AB413">$A413 * $E$108 * (
(
SUMIFS(AB$318:AB$328,$C$318:$C$328,$C413,$D$318:$D$328,$D413)*
SUMIFS(AB$332:AB$342,$C$332:$C$342,$C413,$D$332:$D$342,$D413)*
SUMPRODUCT($D$147:$N$152*($D$146:$N$146=$E$346)*($D$145:$N$145=$D413)*($C$147:$C$152=$B413))
) -
(
SUMIFS(AB$318:AB$328,$C$318:$C$328,$C413,$D$318:$D$328,$D413)*
SUMIFS(AB$332:AB$342,$C$332:$C$342,$C413,$D$332:$D$342,$D413)*
SUMPRODUCT($D$147:$N$152*($D$146:$N$146=$E$345)*($D$145:$N$145=$D413)*($C$147:$C$152=$B413))
)
)</f>
        <v>89.526809605236096</v>
      </c>
      <c r="AC413" s="99" cm="1">
        <f t="array" ref="AC413">$A413 * $E$108 * (
(
SUMIFS(AC$318:AC$328,$C$318:$C$328,$C413,$D$318:$D$328,$D413)*
SUMIFS(AC$332:AC$342,$C$332:$C$342,$C413,$D$332:$D$342,$D413)*
SUMPRODUCT($D$147:$N$152*($D$146:$N$146=$E$346)*($D$145:$N$145=$D413)*($C$147:$C$152=$B413))
) -
(
SUMIFS(AC$318:AC$328,$C$318:$C$328,$C413,$D$318:$D$328,$D413)*
SUMIFS(AC$332:AC$342,$C$332:$C$342,$C413,$D$332:$D$342,$D413)*
SUMPRODUCT($D$147:$N$152*($D$146:$N$146=$E$345)*($D$145:$N$145=$D413)*($C$147:$C$152=$B413))
)
)</f>
        <v>89.526809605236096</v>
      </c>
      <c r="AD413" s="99" cm="1">
        <f t="array" ref="AD413">$A413 * $E$108 * (
(
SUMIFS(AD$318:AD$328,$C$318:$C$328,$C413,$D$318:$D$328,$D413)*
SUMIFS(AD$332:AD$342,$C$332:$C$342,$C413,$D$332:$D$342,$D413)*
SUMPRODUCT($D$147:$N$152*($D$146:$N$146=$E$346)*($D$145:$N$145=$D413)*($C$147:$C$152=$B413))
) -
(
SUMIFS(AD$318:AD$328,$C$318:$C$328,$C413,$D$318:$D$328,$D413)*
SUMIFS(AD$332:AD$342,$C$332:$C$342,$C413,$D$332:$D$342,$D413)*
SUMPRODUCT($D$147:$N$152*($D$146:$N$146=$E$345)*($D$145:$N$145=$D413)*($C$147:$C$152=$B413))
)
)</f>
        <v>89.526809605236096</v>
      </c>
    </row>
    <row r="414" spans="1:30" x14ac:dyDescent="0.2">
      <c r="A414" s="15"/>
      <c r="B414" s="6"/>
      <c r="C414" s="6"/>
      <c r="D414" s="6"/>
      <c r="E414" s="99" cm="1">
        <f t="array" ref="E414">$A414 * $E$108 * (
(
SUMIFS(E$318:E$328,$C$318:$C$328,$C414,$D$318:$D$328,$D414)*
SUMIFS(E$332:E$342,$C$332:$C$342,$C414,$D$332:$D$342,$D414)*
SUMPRODUCT($D$147:$N$152*($D$146:$N$146=$E$346)*($D$145:$N$145=$D414)*($C$147:$C$152=$B414))
) -
(
SUMIFS(E$318:E$328,$C$318:$C$328,$C414,$D$318:$D$328,$D414)*
SUMIFS(E$332:E$342,$C$332:$C$342,$C414,$D$332:$D$342,$D414)*
SUMPRODUCT($D$147:$N$152*($D$146:$N$146=$E$345)*($D$145:$N$145=$D414)*($C$147:$C$152=$B414))
)
)</f>
        <v>0</v>
      </c>
      <c r="F414" s="99" cm="1">
        <f t="array" ref="F414">$A414 * $E$108 * (
(
SUMIFS(F$318:F$328,$C$318:$C$328,$C414,$D$318:$D$328,$D414)*
SUMIFS(F$332:F$342,$C$332:$C$342,$C414,$D$332:$D$342,$D414)*
SUMPRODUCT($D$147:$N$152*($D$146:$N$146=$E$346)*($D$145:$N$145=$D414)*($C$147:$C$152=$B414))
) -
(
SUMIFS(F$318:F$328,$C$318:$C$328,$C414,$D$318:$D$328,$D414)*
SUMIFS(F$332:F$342,$C$332:$C$342,$C414,$D$332:$D$342,$D414)*
SUMPRODUCT($D$147:$N$152*($D$146:$N$146=$E$345)*($D$145:$N$145=$D414)*($C$147:$C$152=$B414))
)
)</f>
        <v>0</v>
      </c>
      <c r="G414" s="99" cm="1">
        <f t="array" ref="G414">$A414 * $E$108 * (
(
SUMIFS(G$318:G$328,$C$318:$C$328,$C414,$D$318:$D$328,$D414)*
SUMIFS(G$332:G$342,$C$332:$C$342,$C414,$D$332:$D$342,$D414)*
SUMPRODUCT($D$147:$N$152*($D$146:$N$146=$E$346)*($D$145:$N$145=$D414)*($C$147:$C$152=$B414))
) -
(
SUMIFS(G$318:G$328,$C$318:$C$328,$C414,$D$318:$D$328,$D414)*
SUMIFS(G$332:G$342,$C$332:$C$342,$C414,$D$332:$D$342,$D414)*
SUMPRODUCT($D$147:$N$152*($D$146:$N$146=$E$345)*($D$145:$N$145=$D414)*($C$147:$C$152=$B414))
)
)</f>
        <v>0</v>
      </c>
      <c r="H414" s="99" cm="1">
        <f t="array" ref="H414">$A414 * $E$108 * (
(
SUMIFS(H$318:H$328,$C$318:$C$328,$C414,$D$318:$D$328,$D414)*
SUMIFS(H$332:H$342,$C$332:$C$342,$C414,$D$332:$D$342,$D414)*
SUMPRODUCT($D$147:$N$152*($D$146:$N$146=$E$346)*($D$145:$N$145=$D414)*($C$147:$C$152=$B414))
) -
(
SUMIFS(H$318:H$328,$C$318:$C$328,$C414,$D$318:$D$328,$D414)*
SUMIFS(H$332:H$342,$C$332:$C$342,$C414,$D$332:$D$342,$D414)*
SUMPRODUCT($D$147:$N$152*($D$146:$N$146=$E$345)*($D$145:$N$145=$D414)*($C$147:$C$152=$B414))
)
)</f>
        <v>0</v>
      </c>
      <c r="I414" s="99" cm="1">
        <f t="array" ref="I414">$A414 * $E$108 * (
(
SUMIFS(I$318:I$328,$C$318:$C$328,$C414,$D$318:$D$328,$D414)*
SUMIFS(I$332:I$342,$C$332:$C$342,$C414,$D$332:$D$342,$D414)*
SUMPRODUCT($D$147:$N$152*($D$146:$N$146=$E$346)*($D$145:$N$145=$D414)*($C$147:$C$152=$B414))
) -
(
SUMIFS(I$318:I$328,$C$318:$C$328,$C414,$D$318:$D$328,$D414)*
SUMIFS(I$332:I$342,$C$332:$C$342,$C414,$D$332:$D$342,$D414)*
SUMPRODUCT($D$147:$N$152*($D$146:$N$146=$E$345)*($D$145:$N$145=$D414)*($C$147:$C$152=$B414))
)
)</f>
        <v>0</v>
      </c>
      <c r="J414" s="99" cm="1">
        <f t="array" ref="J414">$A414 * $E$108 * (
(
SUMIFS(J$318:J$328,$C$318:$C$328,$C414,$D$318:$D$328,$D414)*
SUMIFS(J$332:J$342,$C$332:$C$342,$C414,$D$332:$D$342,$D414)*
SUMPRODUCT($D$147:$N$152*($D$146:$N$146=$E$346)*($D$145:$N$145=$D414)*($C$147:$C$152=$B414))
) -
(
SUMIFS(J$318:J$328,$C$318:$C$328,$C414,$D$318:$D$328,$D414)*
SUMIFS(J$332:J$342,$C$332:$C$342,$C414,$D$332:$D$342,$D414)*
SUMPRODUCT($D$147:$N$152*($D$146:$N$146=$E$345)*($D$145:$N$145=$D414)*($C$147:$C$152=$B414))
)
)</f>
        <v>0</v>
      </c>
      <c r="K414" s="99" cm="1">
        <f t="array" ref="K414">$A414 * $E$108 * (
(
SUMIFS(K$318:K$328,$C$318:$C$328,$C414,$D$318:$D$328,$D414)*
SUMIFS(K$332:K$342,$C$332:$C$342,$C414,$D$332:$D$342,$D414)*
SUMPRODUCT($D$147:$N$152*($D$146:$N$146=$E$346)*($D$145:$N$145=$D414)*($C$147:$C$152=$B414))
) -
(
SUMIFS(K$318:K$328,$C$318:$C$328,$C414,$D$318:$D$328,$D414)*
SUMIFS(K$332:K$342,$C$332:$C$342,$C414,$D$332:$D$342,$D414)*
SUMPRODUCT($D$147:$N$152*($D$146:$N$146=$E$345)*($D$145:$N$145=$D414)*($C$147:$C$152=$B414))
)
)</f>
        <v>0</v>
      </c>
      <c r="L414" s="99" cm="1">
        <f t="array" ref="L414">$A414 * $E$108 * (
(
SUMIFS(L$318:L$328,$C$318:$C$328,$C414,$D$318:$D$328,$D414)*
SUMIFS(L$332:L$342,$C$332:$C$342,$C414,$D$332:$D$342,$D414)*
SUMPRODUCT($D$147:$N$152*($D$146:$N$146=$E$346)*($D$145:$N$145=$D414)*($C$147:$C$152=$B414))
) -
(
SUMIFS(L$318:L$328,$C$318:$C$328,$C414,$D$318:$D$328,$D414)*
SUMIFS(L$332:L$342,$C$332:$C$342,$C414,$D$332:$D$342,$D414)*
SUMPRODUCT($D$147:$N$152*($D$146:$N$146=$E$345)*($D$145:$N$145=$D414)*($C$147:$C$152=$B414))
)
)</f>
        <v>0</v>
      </c>
      <c r="M414" s="99" cm="1">
        <f t="array" ref="M414">$A414 * $E$108 * (
(
SUMIFS(M$318:M$328,$C$318:$C$328,$C414,$D$318:$D$328,$D414)*
SUMIFS(M$332:M$342,$C$332:$C$342,$C414,$D$332:$D$342,$D414)*
SUMPRODUCT($D$147:$N$152*($D$146:$N$146=$E$346)*($D$145:$N$145=$D414)*($C$147:$C$152=$B414))
) -
(
SUMIFS(M$318:M$328,$C$318:$C$328,$C414,$D$318:$D$328,$D414)*
SUMIFS(M$332:M$342,$C$332:$C$342,$C414,$D$332:$D$342,$D414)*
SUMPRODUCT($D$147:$N$152*($D$146:$N$146=$E$345)*($D$145:$N$145=$D414)*($C$147:$C$152=$B414))
)
)</f>
        <v>0</v>
      </c>
      <c r="N414" s="99" cm="1">
        <f t="array" ref="N414">$A414 * $E$108 * (
(
SUMIFS(N$318:N$328,$C$318:$C$328,$C414,$D$318:$D$328,$D414)*
SUMIFS(N$332:N$342,$C$332:$C$342,$C414,$D$332:$D$342,$D414)*
SUMPRODUCT($D$147:$N$152*($D$146:$N$146=$E$346)*($D$145:$N$145=$D414)*($C$147:$C$152=$B414))
) -
(
SUMIFS(N$318:N$328,$C$318:$C$328,$C414,$D$318:$D$328,$D414)*
SUMIFS(N$332:N$342,$C$332:$C$342,$C414,$D$332:$D$342,$D414)*
SUMPRODUCT($D$147:$N$152*($D$146:$N$146=$E$345)*($D$145:$N$145=$D414)*($C$147:$C$152=$B414))
)
)</f>
        <v>0</v>
      </c>
      <c r="O414" s="99" cm="1">
        <f t="array" ref="O414">$A414 * $E$108 * (
(
SUMIFS(O$318:O$328,$C$318:$C$328,$C414,$D$318:$D$328,$D414)*
SUMIFS(O$332:O$342,$C$332:$C$342,$C414,$D$332:$D$342,$D414)*
SUMPRODUCT($D$147:$N$152*($D$146:$N$146=$E$346)*($D$145:$N$145=$D414)*($C$147:$C$152=$B414))
) -
(
SUMIFS(O$318:O$328,$C$318:$C$328,$C414,$D$318:$D$328,$D414)*
SUMIFS(O$332:O$342,$C$332:$C$342,$C414,$D$332:$D$342,$D414)*
SUMPRODUCT($D$147:$N$152*($D$146:$N$146=$E$345)*($D$145:$N$145=$D414)*($C$147:$C$152=$B414))
)
)</f>
        <v>0</v>
      </c>
      <c r="P414" s="99" cm="1">
        <f t="array" ref="P414">$A414 * $E$108 * (
(
SUMIFS(P$318:P$328,$C$318:$C$328,$C414,$D$318:$D$328,$D414)*
SUMIFS(P$332:P$342,$C$332:$C$342,$C414,$D$332:$D$342,$D414)*
SUMPRODUCT($D$147:$N$152*($D$146:$N$146=$E$346)*($D$145:$N$145=$D414)*($C$147:$C$152=$B414))
) -
(
SUMIFS(P$318:P$328,$C$318:$C$328,$C414,$D$318:$D$328,$D414)*
SUMIFS(P$332:P$342,$C$332:$C$342,$C414,$D$332:$D$342,$D414)*
SUMPRODUCT($D$147:$N$152*($D$146:$N$146=$E$345)*($D$145:$N$145=$D414)*($C$147:$C$152=$B414))
)
)</f>
        <v>0</v>
      </c>
      <c r="Q414" s="99" cm="1">
        <f t="array" ref="Q414">$A414 * $E$108 * (
(
SUMIFS(Q$318:Q$328,$C$318:$C$328,$C414,$D$318:$D$328,$D414)*
SUMIFS(Q$332:Q$342,$C$332:$C$342,$C414,$D$332:$D$342,$D414)*
SUMPRODUCT($D$147:$N$152*($D$146:$N$146=$E$346)*($D$145:$N$145=$D414)*($C$147:$C$152=$B414))
) -
(
SUMIFS(Q$318:Q$328,$C$318:$C$328,$C414,$D$318:$D$328,$D414)*
SUMIFS(Q$332:Q$342,$C$332:$C$342,$C414,$D$332:$D$342,$D414)*
SUMPRODUCT($D$147:$N$152*($D$146:$N$146=$E$345)*($D$145:$N$145=$D414)*($C$147:$C$152=$B414))
)
)</f>
        <v>0</v>
      </c>
      <c r="R414" s="99" cm="1">
        <f t="array" ref="R414">$A414 * $E$108 * (
(
SUMIFS(R$318:R$328,$C$318:$C$328,$C414,$D$318:$D$328,$D414)*
SUMIFS(R$332:R$342,$C$332:$C$342,$C414,$D$332:$D$342,$D414)*
SUMPRODUCT($D$147:$N$152*($D$146:$N$146=$E$346)*($D$145:$N$145=$D414)*($C$147:$C$152=$B414))
) -
(
SUMIFS(R$318:R$328,$C$318:$C$328,$C414,$D$318:$D$328,$D414)*
SUMIFS(R$332:R$342,$C$332:$C$342,$C414,$D$332:$D$342,$D414)*
SUMPRODUCT($D$147:$N$152*($D$146:$N$146=$E$345)*($D$145:$N$145=$D414)*($C$147:$C$152=$B414))
)
)</f>
        <v>0</v>
      </c>
      <c r="S414" s="99" cm="1">
        <f t="array" ref="S414">$A414 * $E$108 * (
(
SUMIFS(S$318:S$328,$C$318:$C$328,$C414,$D$318:$D$328,$D414)*
SUMIFS(S$332:S$342,$C$332:$C$342,$C414,$D$332:$D$342,$D414)*
SUMPRODUCT($D$147:$N$152*($D$146:$N$146=$E$346)*($D$145:$N$145=$D414)*($C$147:$C$152=$B414))
) -
(
SUMIFS(S$318:S$328,$C$318:$C$328,$C414,$D$318:$D$328,$D414)*
SUMIFS(S$332:S$342,$C$332:$C$342,$C414,$D$332:$D$342,$D414)*
SUMPRODUCT($D$147:$N$152*($D$146:$N$146=$E$345)*($D$145:$N$145=$D414)*($C$147:$C$152=$B414))
)
)</f>
        <v>0</v>
      </c>
      <c r="T414" s="99" cm="1">
        <f t="array" ref="T414">$A414 * $E$108 * (
(
SUMIFS(T$318:T$328,$C$318:$C$328,$C414,$D$318:$D$328,$D414)*
SUMIFS(T$332:T$342,$C$332:$C$342,$C414,$D$332:$D$342,$D414)*
SUMPRODUCT($D$147:$N$152*($D$146:$N$146=$E$346)*($D$145:$N$145=$D414)*($C$147:$C$152=$B414))
) -
(
SUMIFS(T$318:T$328,$C$318:$C$328,$C414,$D$318:$D$328,$D414)*
SUMIFS(T$332:T$342,$C$332:$C$342,$C414,$D$332:$D$342,$D414)*
SUMPRODUCT($D$147:$N$152*($D$146:$N$146=$E$345)*($D$145:$N$145=$D414)*($C$147:$C$152=$B414))
)
)</f>
        <v>0</v>
      </c>
      <c r="U414" s="99" cm="1">
        <f t="array" ref="U414">$A414 * $E$108 * (
(
SUMIFS(U$318:U$328,$C$318:$C$328,$C414,$D$318:$D$328,$D414)*
SUMIFS(U$332:U$342,$C$332:$C$342,$C414,$D$332:$D$342,$D414)*
SUMPRODUCT($D$147:$N$152*($D$146:$N$146=$E$346)*($D$145:$N$145=$D414)*($C$147:$C$152=$B414))
) -
(
SUMIFS(U$318:U$328,$C$318:$C$328,$C414,$D$318:$D$328,$D414)*
SUMIFS(U$332:U$342,$C$332:$C$342,$C414,$D$332:$D$342,$D414)*
SUMPRODUCT($D$147:$N$152*($D$146:$N$146=$E$345)*($D$145:$N$145=$D414)*($C$147:$C$152=$B414))
)
)</f>
        <v>0</v>
      </c>
      <c r="V414" s="99" cm="1">
        <f t="array" ref="V414">$A414 * $E$108 * (
(
SUMIFS(V$318:V$328,$C$318:$C$328,$C414,$D$318:$D$328,$D414)*
SUMIFS(V$332:V$342,$C$332:$C$342,$C414,$D$332:$D$342,$D414)*
SUMPRODUCT($D$147:$N$152*($D$146:$N$146=$E$346)*($D$145:$N$145=$D414)*($C$147:$C$152=$B414))
) -
(
SUMIFS(V$318:V$328,$C$318:$C$328,$C414,$D$318:$D$328,$D414)*
SUMIFS(V$332:V$342,$C$332:$C$342,$C414,$D$332:$D$342,$D414)*
SUMPRODUCT($D$147:$N$152*($D$146:$N$146=$E$345)*($D$145:$N$145=$D414)*($C$147:$C$152=$B414))
)
)</f>
        <v>0</v>
      </c>
      <c r="W414" s="99" cm="1">
        <f t="array" ref="W414">$A414 * $E$108 * (
(
SUMIFS(W$318:W$328,$C$318:$C$328,$C414,$D$318:$D$328,$D414)*
SUMIFS(W$332:W$342,$C$332:$C$342,$C414,$D$332:$D$342,$D414)*
SUMPRODUCT($D$147:$N$152*($D$146:$N$146=$E$346)*($D$145:$N$145=$D414)*($C$147:$C$152=$B414))
) -
(
SUMIFS(W$318:W$328,$C$318:$C$328,$C414,$D$318:$D$328,$D414)*
SUMIFS(W$332:W$342,$C$332:$C$342,$C414,$D$332:$D$342,$D414)*
SUMPRODUCT($D$147:$N$152*($D$146:$N$146=$E$345)*($D$145:$N$145=$D414)*($C$147:$C$152=$B414))
)
)</f>
        <v>0</v>
      </c>
      <c r="X414" s="99" cm="1">
        <f t="array" ref="X414">$A414 * $E$108 * (
(
SUMIFS(X$318:X$328,$C$318:$C$328,$C414,$D$318:$D$328,$D414)*
SUMIFS(X$332:X$342,$C$332:$C$342,$C414,$D$332:$D$342,$D414)*
SUMPRODUCT($D$147:$N$152*($D$146:$N$146=$E$346)*($D$145:$N$145=$D414)*($C$147:$C$152=$B414))
) -
(
SUMIFS(X$318:X$328,$C$318:$C$328,$C414,$D$318:$D$328,$D414)*
SUMIFS(X$332:X$342,$C$332:$C$342,$C414,$D$332:$D$342,$D414)*
SUMPRODUCT($D$147:$N$152*($D$146:$N$146=$E$345)*($D$145:$N$145=$D414)*($C$147:$C$152=$B414))
)
)</f>
        <v>0</v>
      </c>
      <c r="Y414" s="99" cm="1">
        <f t="array" ref="Y414">$A414 * $E$108 * (
(
SUMIFS(Y$318:Y$328,$C$318:$C$328,$C414,$D$318:$D$328,$D414)*
SUMIFS(Y$332:Y$342,$C$332:$C$342,$C414,$D$332:$D$342,$D414)*
SUMPRODUCT($D$147:$N$152*($D$146:$N$146=$E$346)*($D$145:$N$145=$D414)*($C$147:$C$152=$B414))
) -
(
SUMIFS(Y$318:Y$328,$C$318:$C$328,$C414,$D$318:$D$328,$D414)*
SUMIFS(Y$332:Y$342,$C$332:$C$342,$C414,$D$332:$D$342,$D414)*
SUMPRODUCT($D$147:$N$152*($D$146:$N$146=$E$345)*($D$145:$N$145=$D414)*($C$147:$C$152=$B414))
)
)</f>
        <v>0</v>
      </c>
      <c r="Z414" s="99" cm="1">
        <f t="array" ref="Z414">$A414 * $E$108 * (
(
SUMIFS(Z$318:Z$328,$C$318:$C$328,$C414,$D$318:$D$328,$D414)*
SUMIFS(Z$332:Z$342,$C$332:$C$342,$C414,$D$332:$D$342,$D414)*
SUMPRODUCT($D$147:$N$152*($D$146:$N$146=$E$346)*($D$145:$N$145=$D414)*($C$147:$C$152=$B414))
) -
(
SUMIFS(Z$318:Z$328,$C$318:$C$328,$C414,$D$318:$D$328,$D414)*
SUMIFS(Z$332:Z$342,$C$332:$C$342,$C414,$D$332:$D$342,$D414)*
SUMPRODUCT($D$147:$N$152*($D$146:$N$146=$E$345)*($D$145:$N$145=$D414)*($C$147:$C$152=$B414))
)
)</f>
        <v>0</v>
      </c>
      <c r="AA414" s="99" cm="1">
        <f t="array" ref="AA414">$A414 * $E$108 * (
(
SUMIFS(AA$318:AA$328,$C$318:$C$328,$C414,$D$318:$D$328,$D414)*
SUMIFS(AA$332:AA$342,$C$332:$C$342,$C414,$D$332:$D$342,$D414)*
SUMPRODUCT($D$147:$N$152*($D$146:$N$146=$E$346)*($D$145:$N$145=$D414)*($C$147:$C$152=$B414))
) -
(
SUMIFS(AA$318:AA$328,$C$318:$C$328,$C414,$D$318:$D$328,$D414)*
SUMIFS(AA$332:AA$342,$C$332:$C$342,$C414,$D$332:$D$342,$D414)*
SUMPRODUCT($D$147:$N$152*($D$146:$N$146=$E$345)*($D$145:$N$145=$D414)*($C$147:$C$152=$B414))
)
)</f>
        <v>0</v>
      </c>
      <c r="AB414" s="99" cm="1">
        <f t="array" ref="AB414">$A414 * $E$108 * (
(
SUMIFS(AB$318:AB$328,$C$318:$C$328,$C414,$D$318:$D$328,$D414)*
SUMIFS(AB$332:AB$342,$C$332:$C$342,$C414,$D$332:$D$342,$D414)*
SUMPRODUCT($D$147:$N$152*($D$146:$N$146=$E$346)*($D$145:$N$145=$D414)*($C$147:$C$152=$B414))
) -
(
SUMIFS(AB$318:AB$328,$C$318:$C$328,$C414,$D$318:$D$328,$D414)*
SUMIFS(AB$332:AB$342,$C$332:$C$342,$C414,$D$332:$D$342,$D414)*
SUMPRODUCT($D$147:$N$152*($D$146:$N$146=$E$345)*($D$145:$N$145=$D414)*($C$147:$C$152=$B414))
)
)</f>
        <v>0</v>
      </c>
      <c r="AC414" s="99" cm="1">
        <f t="array" ref="AC414">$A414 * $E$108 * (
(
SUMIFS(AC$318:AC$328,$C$318:$C$328,$C414,$D$318:$D$328,$D414)*
SUMIFS(AC$332:AC$342,$C$332:$C$342,$C414,$D$332:$D$342,$D414)*
SUMPRODUCT($D$147:$N$152*($D$146:$N$146=$E$346)*($D$145:$N$145=$D414)*($C$147:$C$152=$B414))
) -
(
SUMIFS(AC$318:AC$328,$C$318:$C$328,$C414,$D$318:$D$328,$D414)*
SUMIFS(AC$332:AC$342,$C$332:$C$342,$C414,$D$332:$D$342,$D414)*
SUMPRODUCT($D$147:$N$152*($D$146:$N$146=$E$345)*($D$145:$N$145=$D414)*($C$147:$C$152=$B414))
)
)</f>
        <v>0</v>
      </c>
      <c r="AD414" s="99" cm="1">
        <f t="array" ref="AD414">$A414 * $E$108 * (
(
SUMIFS(AD$318:AD$328,$C$318:$C$328,$C414,$D$318:$D$328,$D414)*
SUMIFS(AD$332:AD$342,$C$332:$C$342,$C414,$D$332:$D$342,$D414)*
SUMPRODUCT($D$147:$N$152*($D$146:$N$146=$E$346)*($D$145:$N$145=$D414)*($C$147:$C$152=$B414))
) -
(
SUMIFS(AD$318:AD$328,$C$318:$C$328,$C414,$D$318:$D$328,$D414)*
SUMIFS(AD$332:AD$342,$C$332:$C$342,$C414,$D$332:$D$342,$D414)*
SUMPRODUCT($D$147:$N$152*($D$146:$N$146=$E$345)*($D$145:$N$145=$D414)*($C$147:$C$152=$B414))
)
)</f>
        <v>0</v>
      </c>
    </row>
    <row r="415" spans="1:30" x14ac:dyDescent="0.2">
      <c r="A415" s="15">
        <f>1</f>
        <v>1</v>
      </c>
      <c r="B415" s="6" t="s">
        <v>46</v>
      </c>
      <c r="C415" s="6" t="s">
        <v>37</v>
      </c>
      <c r="D415" s="6" t="s">
        <v>125</v>
      </c>
      <c r="E415" s="99" cm="1">
        <f t="array" ref="E415">$A415 * $E$108 * (
(
SUMIFS(E$318:E$328,$C$318:$C$328,$C415,$D$318:$D$328,$D415)*
SUMIFS(E$332:E$342,$C$332:$C$342,$C415,$D$332:$D$342,$D415)*
SUMPRODUCT($D$147:$N$152*($D$146:$N$146=$E$346)*($D$145:$N$145=$D415)*($C$147:$C$152=$B415))
) -
(
SUMIFS(E$318:E$328,$C$318:$C$328,$C415,$D$318:$D$328,$D415)*
SUMIFS(E$332:E$342,$C$332:$C$342,$C415,$D$332:$D$342,$D415)*
SUMPRODUCT($D$147:$N$152*($D$146:$N$146=$E$345)*($D$145:$N$145=$D415)*($C$147:$C$152=$B415))
)
)</f>
        <v>0</v>
      </c>
      <c r="F415" s="99" cm="1">
        <f t="array" ref="F415">$A415 * $E$108 * (
(
SUMIFS(F$318:F$328,$C$318:$C$328,$C415,$D$318:$D$328,$D415)*
SUMIFS(F$332:F$342,$C$332:$C$342,$C415,$D$332:$D$342,$D415)*
SUMPRODUCT($D$147:$N$152*($D$146:$N$146=$E$346)*($D$145:$N$145=$D415)*($C$147:$C$152=$B415))
) -
(
SUMIFS(F$318:F$328,$C$318:$C$328,$C415,$D$318:$D$328,$D415)*
SUMIFS(F$332:F$342,$C$332:$C$342,$C415,$D$332:$D$342,$D415)*
SUMPRODUCT($D$147:$N$152*($D$146:$N$146=$E$345)*($D$145:$N$145=$D415)*($C$147:$C$152=$B415))
)
)</f>
        <v>0</v>
      </c>
      <c r="G415" s="99" cm="1">
        <f t="array" ref="G415">$A415 * $E$108 * (
(
SUMIFS(G$318:G$328,$C$318:$C$328,$C415,$D$318:$D$328,$D415)*
SUMIFS(G$332:G$342,$C$332:$C$342,$C415,$D$332:$D$342,$D415)*
SUMPRODUCT($D$147:$N$152*($D$146:$N$146=$E$346)*($D$145:$N$145=$D415)*($C$147:$C$152=$B415))
) -
(
SUMIFS(G$318:G$328,$C$318:$C$328,$C415,$D$318:$D$328,$D415)*
SUMIFS(G$332:G$342,$C$332:$C$342,$C415,$D$332:$D$342,$D415)*
SUMPRODUCT($D$147:$N$152*($D$146:$N$146=$E$345)*($D$145:$N$145=$D415)*($C$147:$C$152=$B415))
)
)</f>
        <v>0</v>
      </c>
      <c r="H415" s="99" cm="1">
        <f t="array" ref="H415">$A415 * $E$108 * (
(
SUMIFS(H$318:H$328,$C$318:$C$328,$C415,$D$318:$D$328,$D415)*
SUMIFS(H$332:H$342,$C$332:$C$342,$C415,$D$332:$D$342,$D415)*
SUMPRODUCT($D$147:$N$152*($D$146:$N$146=$E$346)*($D$145:$N$145=$D415)*($C$147:$C$152=$B415))
) -
(
SUMIFS(H$318:H$328,$C$318:$C$328,$C415,$D$318:$D$328,$D415)*
SUMIFS(H$332:H$342,$C$332:$C$342,$C415,$D$332:$D$342,$D415)*
SUMPRODUCT($D$147:$N$152*($D$146:$N$146=$E$345)*($D$145:$N$145=$D415)*($C$147:$C$152=$B415))
)
)</f>
        <v>0</v>
      </c>
      <c r="I415" s="99" cm="1">
        <f t="array" ref="I415">$A415 * $E$108 * (
(
SUMIFS(I$318:I$328,$C$318:$C$328,$C415,$D$318:$D$328,$D415)*
SUMIFS(I$332:I$342,$C$332:$C$342,$C415,$D$332:$D$342,$D415)*
SUMPRODUCT($D$147:$N$152*($D$146:$N$146=$E$346)*($D$145:$N$145=$D415)*($C$147:$C$152=$B415))
) -
(
SUMIFS(I$318:I$328,$C$318:$C$328,$C415,$D$318:$D$328,$D415)*
SUMIFS(I$332:I$342,$C$332:$C$342,$C415,$D$332:$D$342,$D415)*
SUMPRODUCT($D$147:$N$152*($D$146:$N$146=$E$345)*($D$145:$N$145=$D415)*($C$147:$C$152=$B415))
)
)</f>
        <v>0</v>
      </c>
      <c r="J415" s="99" cm="1">
        <f t="array" ref="J415">$A415 * $E$108 * (
(
SUMIFS(J$318:J$328,$C$318:$C$328,$C415,$D$318:$D$328,$D415)*
SUMIFS(J$332:J$342,$C$332:$C$342,$C415,$D$332:$D$342,$D415)*
SUMPRODUCT($D$147:$N$152*($D$146:$N$146=$E$346)*($D$145:$N$145=$D415)*($C$147:$C$152=$B415))
) -
(
SUMIFS(J$318:J$328,$C$318:$C$328,$C415,$D$318:$D$328,$D415)*
SUMIFS(J$332:J$342,$C$332:$C$342,$C415,$D$332:$D$342,$D415)*
SUMPRODUCT($D$147:$N$152*($D$146:$N$146=$E$345)*($D$145:$N$145=$D415)*($C$147:$C$152=$B415))
)
)</f>
        <v>0</v>
      </c>
      <c r="K415" s="99" cm="1">
        <f t="array" ref="K415">$A415 * $E$108 * (
(
SUMIFS(K$318:K$328,$C$318:$C$328,$C415,$D$318:$D$328,$D415)*
SUMIFS(K$332:K$342,$C$332:$C$342,$C415,$D$332:$D$342,$D415)*
SUMPRODUCT($D$147:$N$152*($D$146:$N$146=$E$346)*($D$145:$N$145=$D415)*($C$147:$C$152=$B415))
) -
(
SUMIFS(K$318:K$328,$C$318:$C$328,$C415,$D$318:$D$328,$D415)*
SUMIFS(K$332:K$342,$C$332:$C$342,$C415,$D$332:$D$342,$D415)*
SUMPRODUCT($D$147:$N$152*($D$146:$N$146=$E$345)*($D$145:$N$145=$D415)*($C$147:$C$152=$B415))
)
)</f>
        <v>0</v>
      </c>
      <c r="L415" s="99" cm="1">
        <f t="array" ref="L415">$A415 * $E$108 * (
(
SUMIFS(L$318:L$328,$C$318:$C$328,$C415,$D$318:$D$328,$D415)*
SUMIFS(L$332:L$342,$C$332:$C$342,$C415,$D$332:$D$342,$D415)*
SUMPRODUCT($D$147:$N$152*($D$146:$N$146=$E$346)*($D$145:$N$145=$D415)*($C$147:$C$152=$B415))
) -
(
SUMIFS(L$318:L$328,$C$318:$C$328,$C415,$D$318:$D$328,$D415)*
SUMIFS(L$332:L$342,$C$332:$C$342,$C415,$D$332:$D$342,$D415)*
SUMPRODUCT($D$147:$N$152*($D$146:$N$146=$E$345)*($D$145:$N$145=$D415)*($C$147:$C$152=$B415))
)
)</f>
        <v>0</v>
      </c>
      <c r="M415" s="99" cm="1">
        <f t="array" ref="M415">$A415 * $E$108 * (
(
SUMIFS(M$318:M$328,$C$318:$C$328,$C415,$D$318:$D$328,$D415)*
SUMIFS(M$332:M$342,$C$332:$C$342,$C415,$D$332:$D$342,$D415)*
SUMPRODUCT($D$147:$N$152*($D$146:$N$146=$E$346)*($D$145:$N$145=$D415)*($C$147:$C$152=$B415))
) -
(
SUMIFS(M$318:M$328,$C$318:$C$328,$C415,$D$318:$D$328,$D415)*
SUMIFS(M$332:M$342,$C$332:$C$342,$C415,$D$332:$D$342,$D415)*
SUMPRODUCT($D$147:$N$152*($D$146:$N$146=$E$345)*($D$145:$N$145=$D415)*($C$147:$C$152=$B415))
)
)</f>
        <v>0</v>
      </c>
      <c r="N415" s="99" cm="1">
        <f t="array" ref="N415">$A415 * $E$108 * (
(
SUMIFS(N$318:N$328,$C$318:$C$328,$C415,$D$318:$D$328,$D415)*
SUMIFS(N$332:N$342,$C$332:$C$342,$C415,$D$332:$D$342,$D415)*
SUMPRODUCT($D$147:$N$152*($D$146:$N$146=$E$346)*($D$145:$N$145=$D415)*($C$147:$C$152=$B415))
) -
(
SUMIFS(N$318:N$328,$C$318:$C$328,$C415,$D$318:$D$328,$D415)*
SUMIFS(N$332:N$342,$C$332:$C$342,$C415,$D$332:$D$342,$D415)*
SUMPRODUCT($D$147:$N$152*($D$146:$N$146=$E$345)*($D$145:$N$145=$D415)*($C$147:$C$152=$B415))
)
)</f>
        <v>0</v>
      </c>
      <c r="O415" s="99" cm="1">
        <f t="array" ref="O415">$A415 * $E$108 * (
(
SUMIFS(O$318:O$328,$C$318:$C$328,$C415,$D$318:$D$328,$D415)*
SUMIFS(O$332:O$342,$C$332:$C$342,$C415,$D$332:$D$342,$D415)*
SUMPRODUCT($D$147:$N$152*($D$146:$N$146=$E$346)*($D$145:$N$145=$D415)*($C$147:$C$152=$B415))
) -
(
SUMIFS(O$318:O$328,$C$318:$C$328,$C415,$D$318:$D$328,$D415)*
SUMIFS(O$332:O$342,$C$332:$C$342,$C415,$D$332:$D$342,$D415)*
SUMPRODUCT($D$147:$N$152*($D$146:$N$146=$E$345)*($D$145:$N$145=$D415)*($C$147:$C$152=$B415))
)
)</f>
        <v>0</v>
      </c>
      <c r="P415" s="99" cm="1">
        <f t="array" ref="P415">$A415 * $E$108 * (
(
SUMIFS(P$318:P$328,$C$318:$C$328,$C415,$D$318:$D$328,$D415)*
SUMIFS(P$332:P$342,$C$332:$C$342,$C415,$D$332:$D$342,$D415)*
SUMPRODUCT($D$147:$N$152*($D$146:$N$146=$E$346)*($D$145:$N$145=$D415)*($C$147:$C$152=$B415))
) -
(
SUMIFS(P$318:P$328,$C$318:$C$328,$C415,$D$318:$D$328,$D415)*
SUMIFS(P$332:P$342,$C$332:$C$342,$C415,$D$332:$D$342,$D415)*
SUMPRODUCT($D$147:$N$152*($D$146:$N$146=$E$345)*($D$145:$N$145=$D415)*($C$147:$C$152=$B415))
)
)</f>
        <v>0</v>
      </c>
      <c r="Q415" s="99" cm="1">
        <f t="array" ref="Q415">$A415 * $E$108 * (
(
SUMIFS(Q$318:Q$328,$C$318:$C$328,$C415,$D$318:$D$328,$D415)*
SUMIFS(Q$332:Q$342,$C$332:$C$342,$C415,$D$332:$D$342,$D415)*
SUMPRODUCT($D$147:$N$152*($D$146:$N$146=$E$346)*($D$145:$N$145=$D415)*($C$147:$C$152=$B415))
) -
(
SUMIFS(Q$318:Q$328,$C$318:$C$328,$C415,$D$318:$D$328,$D415)*
SUMIFS(Q$332:Q$342,$C$332:$C$342,$C415,$D$332:$D$342,$D415)*
SUMPRODUCT($D$147:$N$152*($D$146:$N$146=$E$345)*($D$145:$N$145=$D415)*($C$147:$C$152=$B415))
)
)</f>
        <v>0</v>
      </c>
      <c r="R415" s="99" cm="1">
        <f t="array" ref="R415">$A415 * $E$108 * (
(
SUMIFS(R$318:R$328,$C$318:$C$328,$C415,$D$318:$D$328,$D415)*
SUMIFS(R$332:R$342,$C$332:$C$342,$C415,$D$332:$D$342,$D415)*
SUMPRODUCT($D$147:$N$152*($D$146:$N$146=$E$346)*($D$145:$N$145=$D415)*($C$147:$C$152=$B415))
) -
(
SUMIFS(R$318:R$328,$C$318:$C$328,$C415,$D$318:$D$328,$D415)*
SUMIFS(R$332:R$342,$C$332:$C$342,$C415,$D$332:$D$342,$D415)*
SUMPRODUCT($D$147:$N$152*($D$146:$N$146=$E$345)*($D$145:$N$145=$D415)*($C$147:$C$152=$B415))
)
)</f>
        <v>0</v>
      </c>
      <c r="S415" s="99" cm="1">
        <f t="array" ref="S415">$A415 * $E$108 * (
(
SUMIFS(S$318:S$328,$C$318:$C$328,$C415,$D$318:$D$328,$D415)*
SUMIFS(S$332:S$342,$C$332:$C$342,$C415,$D$332:$D$342,$D415)*
SUMPRODUCT($D$147:$N$152*($D$146:$N$146=$E$346)*($D$145:$N$145=$D415)*($C$147:$C$152=$B415))
) -
(
SUMIFS(S$318:S$328,$C$318:$C$328,$C415,$D$318:$D$328,$D415)*
SUMIFS(S$332:S$342,$C$332:$C$342,$C415,$D$332:$D$342,$D415)*
SUMPRODUCT($D$147:$N$152*($D$146:$N$146=$E$345)*($D$145:$N$145=$D415)*($C$147:$C$152=$B415))
)
)</f>
        <v>0</v>
      </c>
      <c r="T415" s="99" cm="1">
        <f t="array" ref="T415">$A415 * $E$108 * (
(
SUMIFS(T$318:T$328,$C$318:$C$328,$C415,$D$318:$D$328,$D415)*
SUMIFS(T$332:T$342,$C$332:$C$342,$C415,$D$332:$D$342,$D415)*
SUMPRODUCT($D$147:$N$152*($D$146:$N$146=$E$346)*($D$145:$N$145=$D415)*($C$147:$C$152=$B415))
) -
(
SUMIFS(T$318:T$328,$C$318:$C$328,$C415,$D$318:$D$328,$D415)*
SUMIFS(T$332:T$342,$C$332:$C$342,$C415,$D$332:$D$342,$D415)*
SUMPRODUCT($D$147:$N$152*($D$146:$N$146=$E$345)*($D$145:$N$145=$D415)*($C$147:$C$152=$B415))
)
)</f>
        <v>0</v>
      </c>
      <c r="U415" s="99" cm="1">
        <f t="array" ref="U415">$A415 * $E$108 * (
(
SUMIFS(U$318:U$328,$C$318:$C$328,$C415,$D$318:$D$328,$D415)*
SUMIFS(U$332:U$342,$C$332:$C$342,$C415,$D$332:$D$342,$D415)*
SUMPRODUCT($D$147:$N$152*($D$146:$N$146=$E$346)*($D$145:$N$145=$D415)*($C$147:$C$152=$B415))
) -
(
SUMIFS(U$318:U$328,$C$318:$C$328,$C415,$D$318:$D$328,$D415)*
SUMIFS(U$332:U$342,$C$332:$C$342,$C415,$D$332:$D$342,$D415)*
SUMPRODUCT($D$147:$N$152*($D$146:$N$146=$E$345)*($D$145:$N$145=$D415)*($C$147:$C$152=$B415))
)
)</f>
        <v>0</v>
      </c>
      <c r="V415" s="99" cm="1">
        <f t="array" ref="V415">$A415 * $E$108 * (
(
SUMIFS(V$318:V$328,$C$318:$C$328,$C415,$D$318:$D$328,$D415)*
SUMIFS(V$332:V$342,$C$332:$C$342,$C415,$D$332:$D$342,$D415)*
SUMPRODUCT($D$147:$N$152*($D$146:$N$146=$E$346)*($D$145:$N$145=$D415)*($C$147:$C$152=$B415))
) -
(
SUMIFS(V$318:V$328,$C$318:$C$328,$C415,$D$318:$D$328,$D415)*
SUMIFS(V$332:V$342,$C$332:$C$342,$C415,$D$332:$D$342,$D415)*
SUMPRODUCT($D$147:$N$152*($D$146:$N$146=$E$345)*($D$145:$N$145=$D415)*($C$147:$C$152=$B415))
)
)</f>
        <v>0</v>
      </c>
      <c r="W415" s="99" cm="1">
        <f t="array" ref="W415">$A415 * $E$108 * (
(
SUMIFS(W$318:W$328,$C$318:$C$328,$C415,$D$318:$D$328,$D415)*
SUMIFS(W$332:W$342,$C$332:$C$342,$C415,$D$332:$D$342,$D415)*
SUMPRODUCT($D$147:$N$152*($D$146:$N$146=$E$346)*($D$145:$N$145=$D415)*($C$147:$C$152=$B415))
) -
(
SUMIFS(W$318:W$328,$C$318:$C$328,$C415,$D$318:$D$328,$D415)*
SUMIFS(W$332:W$342,$C$332:$C$342,$C415,$D$332:$D$342,$D415)*
SUMPRODUCT($D$147:$N$152*($D$146:$N$146=$E$345)*($D$145:$N$145=$D415)*($C$147:$C$152=$B415))
)
)</f>
        <v>0</v>
      </c>
      <c r="X415" s="99" cm="1">
        <f t="array" ref="X415">$A415 * $E$108 * (
(
SUMIFS(X$318:X$328,$C$318:$C$328,$C415,$D$318:$D$328,$D415)*
SUMIFS(X$332:X$342,$C$332:$C$342,$C415,$D$332:$D$342,$D415)*
SUMPRODUCT($D$147:$N$152*($D$146:$N$146=$E$346)*($D$145:$N$145=$D415)*($C$147:$C$152=$B415))
) -
(
SUMIFS(X$318:X$328,$C$318:$C$328,$C415,$D$318:$D$328,$D415)*
SUMIFS(X$332:X$342,$C$332:$C$342,$C415,$D$332:$D$342,$D415)*
SUMPRODUCT($D$147:$N$152*($D$146:$N$146=$E$345)*($D$145:$N$145=$D415)*($C$147:$C$152=$B415))
)
)</f>
        <v>0</v>
      </c>
      <c r="Y415" s="99" cm="1">
        <f t="array" ref="Y415">$A415 * $E$108 * (
(
SUMIFS(Y$318:Y$328,$C$318:$C$328,$C415,$D$318:$D$328,$D415)*
SUMIFS(Y$332:Y$342,$C$332:$C$342,$C415,$D$332:$D$342,$D415)*
SUMPRODUCT($D$147:$N$152*($D$146:$N$146=$E$346)*($D$145:$N$145=$D415)*($C$147:$C$152=$B415))
) -
(
SUMIFS(Y$318:Y$328,$C$318:$C$328,$C415,$D$318:$D$328,$D415)*
SUMIFS(Y$332:Y$342,$C$332:$C$342,$C415,$D$332:$D$342,$D415)*
SUMPRODUCT($D$147:$N$152*($D$146:$N$146=$E$345)*($D$145:$N$145=$D415)*($C$147:$C$152=$B415))
)
)</f>
        <v>0</v>
      </c>
      <c r="Z415" s="99" cm="1">
        <f t="array" ref="Z415">$A415 * $E$108 * (
(
SUMIFS(Z$318:Z$328,$C$318:$C$328,$C415,$D$318:$D$328,$D415)*
SUMIFS(Z$332:Z$342,$C$332:$C$342,$C415,$D$332:$D$342,$D415)*
SUMPRODUCT($D$147:$N$152*($D$146:$N$146=$E$346)*($D$145:$N$145=$D415)*($C$147:$C$152=$B415))
) -
(
SUMIFS(Z$318:Z$328,$C$318:$C$328,$C415,$D$318:$D$328,$D415)*
SUMIFS(Z$332:Z$342,$C$332:$C$342,$C415,$D$332:$D$342,$D415)*
SUMPRODUCT($D$147:$N$152*($D$146:$N$146=$E$345)*($D$145:$N$145=$D415)*($C$147:$C$152=$B415))
)
)</f>
        <v>0</v>
      </c>
      <c r="AA415" s="99" cm="1">
        <f t="array" ref="AA415">$A415 * $E$108 * (
(
SUMIFS(AA$318:AA$328,$C$318:$C$328,$C415,$D$318:$D$328,$D415)*
SUMIFS(AA$332:AA$342,$C$332:$C$342,$C415,$D$332:$D$342,$D415)*
SUMPRODUCT($D$147:$N$152*($D$146:$N$146=$E$346)*($D$145:$N$145=$D415)*($C$147:$C$152=$B415))
) -
(
SUMIFS(AA$318:AA$328,$C$318:$C$328,$C415,$D$318:$D$328,$D415)*
SUMIFS(AA$332:AA$342,$C$332:$C$342,$C415,$D$332:$D$342,$D415)*
SUMPRODUCT($D$147:$N$152*($D$146:$N$146=$E$345)*($D$145:$N$145=$D415)*($C$147:$C$152=$B415))
)
)</f>
        <v>0</v>
      </c>
      <c r="AB415" s="99" cm="1">
        <f t="array" ref="AB415">$A415 * $E$108 * (
(
SUMIFS(AB$318:AB$328,$C$318:$C$328,$C415,$D$318:$D$328,$D415)*
SUMIFS(AB$332:AB$342,$C$332:$C$342,$C415,$D$332:$D$342,$D415)*
SUMPRODUCT($D$147:$N$152*($D$146:$N$146=$E$346)*($D$145:$N$145=$D415)*($C$147:$C$152=$B415))
) -
(
SUMIFS(AB$318:AB$328,$C$318:$C$328,$C415,$D$318:$D$328,$D415)*
SUMIFS(AB$332:AB$342,$C$332:$C$342,$C415,$D$332:$D$342,$D415)*
SUMPRODUCT($D$147:$N$152*($D$146:$N$146=$E$345)*($D$145:$N$145=$D415)*($C$147:$C$152=$B415))
)
)</f>
        <v>0</v>
      </c>
      <c r="AC415" s="99" cm="1">
        <f t="array" ref="AC415">$A415 * $E$108 * (
(
SUMIFS(AC$318:AC$328,$C$318:$C$328,$C415,$D$318:$D$328,$D415)*
SUMIFS(AC$332:AC$342,$C$332:$C$342,$C415,$D$332:$D$342,$D415)*
SUMPRODUCT($D$147:$N$152*($D$146:$N$146=$E$346)*($D$145:$N$145=$D415)*($C$147:$C$152=$B415))
) -
(
SUMIFS(AC$318:AC$328,$C$318:$C$328,$C415,$D$318:$D$328,$D415)*
SUMIFS(AC$332:AC$342,$C$332:$C$342,$C415,$D$332:$D$342,$D415)*
SUMPRODUCT($D$147:$N$152*($D$146:$N$146=$E$345)*($D$145:$N$145=$D415)*($C$147:$C$152=$B415))
)
)</f>
        <v>0</v>
      </c>
      <c r="AD415" s="99" cm="1">
        <f t="array" ref="AD415">$A415 * $E$108 * (
(
SUMIFS(AD$318:AD$328,$C$318:$C$328,$C415,$D$318:$D$328,$D415)*
SUMIFS(AD$332:AD$342,$C$332:$C$342,$C415,$D$332:$D$342,$D415)*
SUMPRODUCT($D$147:$N$152*($D$146:$N$146=$E$346)*($D$145:$N$145=$D415)*($C$147:$C$152=$B415))
) -
(
SUMIFS(AD$318:AD$328,$C$318:$C$328,$C415,$D$318:$D$328,$D415)*
SUMIFS(AD$332:AD$342,$C$332:$C$342,$C415,$D$332:$D$342,$D415)*
SUMPRODUCT($D$147:$N$152*($D$146:$N$146=$E$345)*($D$145:$N$145=$D415)*($C$147:$C$152=$B415))
)
)</f>
        <v>0</v>
      </c>
    </row>
    <row r="416" spans="1:30" x14ac:dyDescent="0.2">
      <c r="A416" s="15">
        <f>1</f>
        <v>1</v>
      </c>
      <c r="B416" s="6" t="s">
        <v>47</v>
      </c>
      <c r="C416" s="6" t="s">
        <v>37</v>
      </c>
      <c r="D416" s="6" t="s">
        <v>125</v>
      </c>
      <c r="E416" s="99" cm="1">
        <f t="array" ref="E416">$A416 * $E$108 * (
(
SUMIFS(E$318:E$328,$C$318:$C$328,$C416,$D$318:$D$328,$D416)*
SUMIFS(E$332:E$342,$C$332:$C$342,$C416,$D$332:$D$342,$D416)*
SUMPRODUCT($D$147:$N$152*($D$146:$N$146=$E$346)*($D$145:$N$145=$D416)*($C$147:$C$152=$B416))
) -
(
SUMIFS(E$318:E$328,$C$318:$C$328,$C416,$D$318:$D$328,$D416)*
SUMIFS(E$332:E$342,$C$332:$C$342,$C416,$D$332:$D$342,$D416)*
SUMPRODUCT($D$147:$N$152*($D$146:$N$146=$E$345)*($D$145:$N$145=$D416)*($C$147:$C$152=$B416))
)
)</f>
        <v>0</v>
      </c>
      <c r="F416" s="99" cm="1">
        <f t="array" ref="F416">$A416 * $E$108 * (
(
SUMIFS(F$318:F$328,$C$318:$C$328,$C416,$D$318:$D$328,$D416)*
SUMIFS(F$332:F$342,$C$332:$C$342,$C416,$D$332:$D$342,$D416)*
SUMPRODUCT($D$147:$N$152*($D$146:$N$146=$E$346)*($D$145:$N$145=$D416)*($C$147:$C$152=$B416))
) -
(
SUMIFS(F$318:F$328,$C$318:$C$328,$C416,$D$318:$D$328,$D416)*
SUMIFS(F$332:F$342,$C$332:$C$342,$C416,$D$332:$D$342,$D416)*
SUMPRODUCT($D$147:$N$152*($D$146:$N$146=$E$345)*($D$145:$N$145=$D416)*($C$147:$C$152=$B416))
)
)</f>
        <v>0</v>
      </c>
      <c r="G416" s="99" cm="1">
        <f t="array" ref="G416">$A416 * $E$108 * (
(
SUMIFS(G$318:G$328,$C$318:$C$328,$C416,$D$318:$D$328,$D416)*
SUMIFS(G$332:G$342,$C$332:$C$342,$C416,$D$332:$D$342,$D416)*
SUMPRODUCT($D$147:$N$152*($D$146:$N$146=$E$346)*($D$145:$N$145=$D416)*($C$147:$C$152=$B416))
) -
(
SUMIFS(G$318:G$328,$C$318:$C$328,$C416,$D$318:$D$328,$D416)*
SUMIFS(G$332:G$342,$C$332:$C$342,$C416,$D$332:$D$342,$D416)*
SUMPRODUCT($D$147:$N$152*($D$146:$N$146=$E$345)*($D$145:$N$145=$D416)*($C$147:$C$152=$B416))
)
)</f>
        <v>0</v>
      </c>
      <c r="H416" s="99" cm="1">
        <f t="array" ref="H416">$A416 * $E$108 * (
(
SUMIFS(H$318:H$328,$C$318:$C$328,$C416,$D$318:$D$328,$D416)*
SUMIFS(H$332:H$342,$C$332:$C$342,$C416,$D$332:$D$342,$D416)*
SUMPRODUCT($D$147:$N$152*($D$146:$N$146=$E$346)*($D$145:$N$145=$D416)*($C$147:$C$152=$B416))
) -
(
SUMIFS(H$318:H$328,$C$318:$C$328,$C416,$D$318:$D$328,$D416)*
SUMIFS(H$332:H$342,$C$332:$C$342,$C416,$D$332:$D$342,$D416)*
SUMPRODUCT($D$147:$N$152*($D$146:$N$146=$E$345)*($D$145:$N$145=$D416)*($C$147:$C$152=$B416))
)
)</f>
        <v>0</v>
      </c>
      <c r="I416" s="99" cm="1">
        <f t="array" ref="I416">$A416 * $E$108 * (
(
SUMIFS(I$318:I$328,$C$318:$C$328,$C416,$D$318:$D$328,$D416)*
SUMIFS(I$332:I$342,$C$332:$C$342,$C416,$D$332:$D$342,$D416)*
SUMPRODUCT($D$147:$N$152*($D$146:$N$146=$E$346)*($D$145:$N$145=$D416)*($C$147:$C$152=$B416))
) -
(
SUMIFS(I$318:I$328,$C$318:$C$328,$C416,$D$318:$D$328,$D416)*
SUMIFS(I$332:I$342,$C$332:$C$342,$C416,$D$332:$D$342,$D416)*
SUMPRODUCT($D$147:$N$152*($D$146:$N$146=$E$345)*($D$145:$N$145=$D416)*($C$147:$C$152=$B416))
)
)</f>
        <v>0</v>
      </c>
      <c r="J416" s="99" cm="1">
        <f t="array" ref="J416">$A416 * $E$108 * (
(
SUMIFS(J$318:J$328,$C$318:$C$328,$C416,$D$318:$D$328,$D416)*
SUMIFS(J$332:J$342,$C$332:$C$342,$C416,$D$332:$D$342,$D416)*
SUMPRODUCT($D$147:$N$152*($D$146:$N$146=$E$346)*($D$145:$N$145=$D416)*($C$147:$C$152=$B416))
) -
(
SUMIFS(J$318:J$328,$C$318:$C$328,$C416,$D$318:$D$328,$D416)*
SUMIFS(J$332:J$342,$C$332:$C$342,$C416,$D$332:$D$342,$D416)*
SUMPRODUCT($D$147:$N$152*($D$146:$N$146=$E$345)*($D$145:$N$145=$D416)*($C$147:$C$152=$B416))
)
)</f>
        <v>0</v>
      </c>
      <c r="K416" s="99" cm="1">
        <f t="array" ref="K416">$A416 * $E$108 * (
(
SUMIFS(K$318:K$328,$C$318:$C$328,$C416,$D$318:$D$328,$D416)*
SUMIFS(K$332:K$342,$C$332:$C$342,$C416,$D$332:$D$342,$D416)*
SUMPRODUCT($D$147:$N$152*($D$146:$N$146=$E$346)*($D$145:$N$145=$D416)*($C$147:$C$152=$B416))
) -
(
SUMIFS(K$318:K$328,$C$318:$C$328,$C416,$D$318:$D$328,$D416)*
SUMIFS(K$332:K$342,$C$332:$C$342,$C416,$D$332:$D$342,$D416)*
SUMPRODUCT($D$147:$N$152*($D$146:$N$146=$E$345)*($D$145:$N$145=$D416)*($C$147:$C$152=$B416))
)
)</f>
        <v>0</v>
      </c>
      <c r="L416" s="99" cm="1">
        <f t="array" ref="L416">$A416 * $E$108 * (
(
SUMIFS(L$318:L$328,$C$318:$C$328,$C416,$D$318:$D$328,$D416)*
SUMIFS(L$332:L$342,$C$332:$C$342,$C416,$D$332:$D$342,$D416)*
SUMPRODUCT($D$147:$N$152*($D$146:$N$146=$E$346)*($D$145:$N$145=$D416)*($C$147:$C$152=$B416))
) -
(
SUMIFS(L$318:L$328,$C$318:$C$328,$C416,$D$318:$D$328,$D416)*
SUMIFS(L$332:L$342,$C$332:$C$342,$C416,$D$332:$D$342,$D416)*
SUMPRODUCT($D$147:$N$152*($D$146:$N$146=$E$345)*($D$145:$N$145=$D416)*($C$147:$C$152=$B416))
)
)</f>
        <v>0</v>
      </c>
      <c r="M416" s="99" cm="1">
        <f t="array" ref="M416">$A416 * $E$108 * (
(
SUMIFS(M$318:M$328,$C$318:$C$328,$C416,$D$318:$D$328,$D416)*
SUMIFS(M$332:M$342,$C$332:$C$342,$C416,$D$332:$D$342,$D416)*
SUMPRODUCT($D$147:$N$152*($D$146:$N$146=$E$346)*($D$145:$N$145=$D416)*($C$147:$C$152=$B416))
) -
(
SUMIFS(M$318:M$328,$C$318:$C$328,$C416,$D$318:$D$328,$D416)*
SUMIFS(M$332:M$342,$C$332:$C$342,$C416,$D$332:$D$342,$D416)*
SUMPRODUCT($D$147:$N$152*($D$146:$N$146=$E$345)*($D$145:$N$145=$D416)*($C$147:$C$152=$B416))
)
)</f>
        <v>0</v>
      </c>
      <c r="N416" s="99" cm="1">
        <f t="array" ref="N416">$A416 * $E$108 * (
(
SUMIFS(N$318:N$328,$C$318:$C$328,$C416,$D$318:$D$328,$D416)*
SUMIFS(N$332:N$342,$C$332:$C$342,$C416,$D$332:$D$342,$D416)*
SUMPRODUCT($D$147:$N$152*($D$146:$N$146=$E$346)*($D$145:$N$145=$D416)*($C$147:$C$152=$B416))
) -
(
SUMIFS(N$318:N$328,$C$318:$C$328,$C416,$D$318:$D$328,$D416)*
SUMIFS(N$332:N$342,$C$332:$C$342,$C416,$D$332:$D$342,$D416)*
SUMPRODUCT($D$147:$N$152*($D$146:$N$146=$E$345)*($D$145:$N$145=$D416)*($C$147:$C$152=$B416))
)
)</f>
        <v>0</v>
      </c>
      <c r="O416" s="99" cm="1">
        <f t="array" ref="O416">$A416 * $E$108 * (
(
SUMIFS(O$318:O$328,$C$318:$C$328,$C416,$D$318:$D$328,$D416)*
SUMIFS(O$332:O$342,$C$332:$C$342,$C416,$D$332:$D$342,$D416)*
SUMPRODUCT($D$147:$N$152*($D$146:$N$146=$E$346)*($D$145:$N$145=$D416)*($C$147:$C$152=$B416))
) -
(
SUMIFS(O$318:O$328,$C$318:$C$328,$C416,$D$318:$D$328,$D416)*
SUMIFS(O$332:O$342,$C$332:$C$342,$C416,$D$332:$D$342,$D416)*
SUMPRODUCT($D$147:$N$152*($D$146:$N$146=$E$345)*($D$145:$N$145=$D416)*($C$147:$C$152=$B416))
)
)</f>
        <v>0</v>
      </c>
      <c r="P416" s="99" cm="1">
        <f t="array" ref="P416">$A416 * $E$108 * (
(
SUMIFS(P$318:P$328,$C$318:$C$328,$C416,$D$318:$D$328,$D416)*
SUMIFS(P$332:P$342,$C$332:$C$342,$C416,$D$332:$D$342,$D416)*
SUMPRODUCT($D$147:$N$152*($D$146:$N$146=$E$346)*($D$145:$N$145=$D416)*($C$147:$C$152=$B416))
) -
(
SUMIFS(P$318:P$328,$C$318:$C$328,$C416,$D$318:$D$328,$D416)*
SUMIFS(P$332:P$342,$C$332:$C$342,$C416,$D$332:$D$342,$D416)*
SUMPRODUCT($D$147:$N$152*($D$146:$N$146=$E$345)*($D$145:$N$145=$D416)*($C$147:$C$152=$B416))
)
)</f>
        <v>0</v>
      </c>
      <c r="Q416" s="99" cm="1">
        <f t="array" ref="Q416">$A416 * $E$108 * (
(
SUMIFS(Q$318:Q$328,$C$318:$C$328,$C416,$D$318:$D$328,$D416)*
SUMIFS(Q$332:Q$342,$C$332:$C$342,$C416,$D$332:$D$342,$D416)*
SUMPRODUCT($D$147:$N$152*($D$146:$N$146=$E$346)*($D$145:$N$145=$D416)*($C$147:$C$152=$B416))
) -
(
SUMIFS(Q$318:Q$328,$C$318:$C$328,$C416,$D$318:$D$328,$D416)*
SUMIFS(Q$332:Q$342,$C$332:$C$342,$C416,$D$332:$D$342,$D416)*
SUMPRODUCT($D$147:$N$152*($D$146:$N$146=$E$345)*($D$145:$N$145=$D416)*($C$147:$C$152=$B416))
)
)</f>
        <v>0</v>
      </c>
      <c r="R416" s="99" cm="1">
        <f t="array" ref="R416">$A416 * $E$108 * (
(
SUMIFS(R$318:R$328,$C$318:$C$328,$C416,$D$318:$D$328,$D416)*
SUMIFS(R$332:R$342,$C$332:$C$342,$C416,$D$332:$D$342,$D416)*
SUMPRODUCT($D$147:$N$152*($D$146:$N$146=$E$346)*($D$145:$N$145=$D416)*($C$147:$C$152=$B416))
) -
(
SUMIFS(R$318:R$328,$C$318:$C$328,$C416,$D$318:$D$328,$D416)*
SUMIFS(R$332:R$342,$C$332:$C$342,$C416,$D$332:$D$342,$D416)*
SUMPRODUCT($D$147:$N$152*($D$146:$N$146=$E$345)*($D$145:$N$145=$D416)*($C$147:$C$152=$B416))
)
)</f>
        <v>0</v>
      </c>
      <c r="S416" s="99" cm="1">
        <f t="array" ref="S416">$A416 * $E$108 * (
(
SUMIFS(S$318:S$328,$C$318:$C$328,$C416,$D$318:$D$328,$D416)*
SUMIFS(S$332:S$342,$C$332:$C$342,$C416,$D$332:$D$342,$D416)*
SUMPRODUCT($D$147:$N$152*($D$146:$N$146=$E$346)*($D$145:$N$145=$D416)*($C$147:$C$152=$B416))
) -
(
SUMIFS(S$318:S$328,$C$318:$C$328,$C416,$D$318:$D$328,$D416)*
SUMIFS(S$332:S$342,$C$332:$C$342,$C416,$D$332:$D$342,$D416)*
SUMPRODUCT($D$147:$N$152*($D$146:$N$146=$E$345)*($D$145:$N$145=$D416)*($C$147:$C$152=$B416))
)
)</f>
        <v>0</v>
      </c>
      <c r="T416" s="99" cm="1">
        <f t="array" ref="T416">$A416 * $E$108 * (
(
SUMIFS(T$318:T$328,$C$318:$C$328,$C416,$D$318:$D$328,$D416)*
SUMIFS(T$332:T$342,$C$332:$C$342,$C416,$D$332:$D$342,$D416)*
SUMPRODUCT($D$147:$N$152*($D$146:$N$146=$E$346)*($D$145:$N$145=$D416)*($C$147:$C$152=$B416))
) -
(
SUMIFS(T$318:T$328,$C$318:$C$328,$C416,$D$318:$D$328,$D416)*
SUMIFS(T$332:T$342,$C$332:$C$342,$C416,$D$332:$D$342,$D416)*
SUMPRODUCT($D$147:$N$152*($D$146:$N$146=$E$345)*($D$145:$N$145=$D416)*($C$147:$C$152=$B416))
)
)</f>
        <v>0</v>
      </c>
      <c r="U416" s="99" cm="1">
        <f t="array" ref="U416">$A416 * $E$108 * (
(
SUMIFS(U$318:U$328,$C$318:$C$328,$C416,$D$318:$D$328,$D416)*
SUMIFS(U$332:U$342,$C$332:$C$342,$C416,$D$332:$D$342,$D416)*
SUMPRODUCT($D$147:$N$152*($D$146:$N$146=$E$346)*($D$145:$N$145=$D416)*($C$147:$C$152=$B416))
) -
(
SUMIFS(U$318:U$328,$C$318:$C$328,$C416,$D$318:$D$328,$D416)*
SUMIFS(U$332:U$342,$C$332:$C$342,$C416,$D$332:$D$342,$D416)*
SUMPRODUCT($D$147:$N$152*($D$146:$N$146=$E$345)*($D$145:$N$145=$D416)*($C$147:$C$152=$B416))
)
)</f>
        <v>0</v>
      </c>
      <c r="V416" s="99" cm="1">
        <f t="array" ref="V416">$A416 * $E$108 * (
(
SUMIFS(V$318:V$328,$C$318:$C$328,$C416,$D$318:$D$328,$D416)*
SUMIFS(V$332:V$342,$C$332:$C$342,$C416,$D$332:$D$342,$D416)*
SUMPRODUCT($D$147:$N$152*($D$146:$N$146=$E$346)*($D$145:$N$145=$D416)*($C$147:$C$152=$B416))
) -
(
SUMIFS(V$318:V$328,$C$318:$C$328,$C416,$D$318:$D$328,$D416)*
SUMIFS(V$332:V$342,$C$332:$C$342,$C416,$D$332:$D$342,$D416)*
SUMPRODUCT($D$147:$N$152*($D$146:$N$146=$E$345)*($D$145:$N$145=$D416)*($C$147:$C$152=$B416))
)
)</f>
        <v>0</v>
      </c>
      <c r="W416" s="99" cm="1">
        <f t="array" ref="W416">$A416 * $E$108 * (
(
SUMIFS(W$318:W$328,$C$318:$C$328,$C416,$D$318:$D$328,$D416)*
SUMIFS(W$332:W$342,$C$332:$C$342,$C416,$D$332:$D$342,$D416)*
SUMPRODUCT($D$147:$N$152*($D$146:$N$146=$E$346)*($D$145:$N$145=$D416)*($C$147:$C$152=$B416))
) -
(
SUMIFS(W$318:W$328,$C$318:$C$328,$C416,$D$318:$D$328,$D416)*
SUMIFS(W$332:W$342,$C$332:$C$342,$C416,$D$332:$D$342,$D416)*
SUMPRODUCT($D$147:$N$152*($D$146:$N$146=$E$345)*($D$145:$N$145=$D416)*($C$147:$C$152=$B416))
)
)</f>
        <v>0</v>
      </c>
      <c r="X416" s="99" cm="1">
        <f t="array" ref="X416">$A416 * $E$108 * (
(
SUMIFS(X$318:X$328,$C$318:$C$328,$C416,$D$318:$D$328,$D416)*
SUMIFS(X$332:X$342,$C$332:$C$342,$C416,$D$332:$D$342,$D416)*
SUMPRODUCT($D$147:$N$152*($D$146:$N$146=$E$346)*($D$145:$N$145=$D416)*($C$147:$C$152=$B416))
) -
(
SUMIFS(X$318:X$328,$C$318:$C$328,$C416,$D$318:$D$328,$D416)*
SUMIFS(X$332:X$342,$C$332:$C$342,$C416,$D$332:$D$342,$D416)*
SUMPRODUCT($D$147:$N$152*($D$146:$N$146=$E$345)*($D$145:$N$145=$D416)*($C$147:$C$152=$B416))
)
)</f>
        <v>0</v>
      </c>
      <c r="Y416" s="99" cm="1">
        <f t="array" ref="Y416">$A416 * $E$108 * (
(
SUMIFS(Y$318:Y$328,$C$318:$C$328,$C416,$D$318:$D$328,$D416)*
SUMIFS(Y$332:Y$342,$C$332:$C$342,$C416,$D$332:$D$342,$D416)*
SUMPRODUCT($D$147:$N$152*($D$146:$N$146=$E$346)*($D$145:$N$145=$D416)*($C$147:$C$152=$B416))
) -
(
SUMIFS(Y$318:Y$328,$C$318:$C$328,$C416,$D$318:$D$328,$D416)*
SUMIFS(Y$332:Y$342,$C$332:$C$342,$C416,$D$332:$D$342,$D416)*
SUMPRODUCT($D$147:$N$152*($D$146:$N$146=$E$345)*($D$145:$N$145=$D416)*($C$147:$C$152=$B416))
)
)</f>
        <v>0</v>
      </c>
      <c r="Z416" s="99" cm="1">
        <f t="array" ref="Z416">$A416 * $E$108 * (
(
SUMIFS(Z$318:Z$328,$C$318:$C$328,$C416,$D$318:$D$328,$D416)*
SUMIFS(Z$332:Z$342,$C$332:$C$342,$C416,$D$332:$D$342,$D416)*
SUMPRODUCT($D$147:$N$152*($D$146:$N$146=$E$346)*($D$145:$N$145=$D416)*($C$147:$C$152=$B416))
) -
(
SUMIFS(Z$318:Z$328,$C$318:$C$328,$C416,$D$318:$D$328,$D416)*
SUMIFS(Z$332:Z$342,$C$332:$C$342,$C416,$D$332:$D$342,$D416)*
SUMPRODUCT($D$147:$N$152*($D$146:$N$146=$E$345)*($D$145:$N$145=$D416)*($C$147:$C$152=$B416))
)
)</f>
        <v>0</v>
      </c>
      <c r="AA416" s="99" cm="1">
        <f t="array" ref="AA416">$A416 * $E$108 * (
(
SUMIFS(AA$318:AA$328,$C$318:$C$328,$C416,$D$318:$D$328,$D416)*
SUMIFS(AA$332:AA$342,$C$332:$C$342,$C416,$D$332:$D$342,$D416)*
SUMPRODUCT($D$147:$N$152*($D$146:$N$146=$E$346)*($D$145:$N$145=$D416)*($C$147:$C$152=$B416))
) -
(
SUMIFS(AA$318:AA$328,$C$318:$C$328,$C416,$D$318:$D$328,$D416)*
SUMIFS(AA$332:AA$342,$C$332:$C$342,$C416,$D$332:$D$342,$D416)*
SUMPRODUCT($D$147:$N$152*($D$146:$N$146=$E$345)*($D$145:$N$145=$D416)*($C$147:$C$152=$B416))
)
)</f>
        <v>0</v>
      </c>
      <c r="AB416" s="99" cm="1">
        <f t="array" ref="AB416">$A416 * $E$108 * (
(
SUMIFS(AB$318:AB$328,$C$318:$C$328,$C416,$D$318:$D$328,$D416)*
SUMIFS(AB$332:AB$342,$C$332:$C$342,$C416,$D$332:$D$342,$D416)*
SUMPRODUCT($D$147:$N$152*($D$146:$N$146=$E$346)*($D$145:$N$145=$D416)*($C$147:$C$152=$B416))
) -
(
SUMIFS(AB$318:AB$328,$C$318:$C$328,$C416,$D$318:$D$328,$D416)*
SUMIFS(AB$332:AB$342,$C$332:$C$342,$C416,$D$332:$D$342,$D416)*
SUMPRODUCT($D$147:$N$152*($D$146:$N$146=$E$345)*($D$145:$N$145=$D416)*($C$147:$C$152=$B416))
)
)</f>
        <v>0</v>
      </c>
      <c r="AC416" s="99" cm="1">
        <f t="array" ref="AC416">$A416 * $E$108 * (
(
SUMIFS(AC$318:AC$328,$C$318:$C$328,$C416,$D$318:$D$328,$D416)*
SUMIFS(AC$332:AC$342,$C$332:$C$342,$C416,$D$332:$D$342,$D416)*
SUMPRODUCT($D$147:$N$152*($D$146:$N$146=$E$346)*($D$145:$N$145=$D416)*($C$147:$C$152=$B416))
) -
(
SUMIFS(AC$318:AC$328,$C$318:$C$328,$C416,$D$318:$D$328,$D416)*
SUMIFS(AC$332:AC$342,$C$332:$C$342,$C416,$D$332:$D$342,$D416)*
SUMPRODUCT($D$147:$N$152*($D$146:$N$146=$E$345)*($D$145:$N$145=$D416)*($C$147:$C$152=$B416))
)
)</f>
        <v>0</v>
      </c>
      <c r="AD416" s="99" cm="1">
        <f t="array" ref="AD416">$A416 * $E$108 * (
(
SUMIFS(AD$318:AD$328,$C$318:$C$328,$C416,$D$318:$D$328,$D416)*
SUMIFS(AD$332:AD$342,$C$332:$C$342,$C416,$D$332:$D$342,$D416)*
SUMPRODUCT($D$147:$N$152*($D$146:$N$146=$E$346)*($D$145:$N$145=$D416)*($C$147:$C$152=$B416))
) -
(
SUMIFS(AD$318:AD$328,$C$318:$C$328,$C416,$D$318:$D$328,$D416)*
SUMIFS(AD$332:AD$342,$C$332:$C$342,$C416,$D$332:$D$342,$D416)*
SUMPRODUCT($D$147:$N$152*($D$146:$N$146=$E$345)*($D$145:$N$145=$D416)*($C$147:$C$152=$B416))
)
)</f>
        <v>0</v>
      </c>
    </row>
    <row r="417" spans="1:30" x14ac:dyDescent="0.2">
      <c r="A417" s="15">
        <f>1</f>
        <v>1</v>
      </c>
      <c r="B417" s="6" t="s">
        <v>48</v>
      </c>
      <c r="C417" s="6" t="s">
        <v>37</v>
      </c>
      <c r="D417" s="6" t="s">
        <v>125</v>
      </c>
      <c r="E417" s="99" cm="1">
        <f t="array" ref="E417">$A417 * $E$108 * (
(
SUMIFS(E$318:E$328,$C$318:$C$328,$C417,$D$318:$D$328,$D417)*
SUMIFS(E$332:E$342,$C$332:$C$342,$C417,$D$332:$D$342,$D417)*
SUMPRODUCT($D$147:$N$152*($D$146:$N$146=$E$346)*($D$145:$N$145=$D417)*($C$147:$C$152=$B417))
) -
(
SUMIFS(E$318:E$328,$C$318:$C$328,$C417,$D$318:$D$328,$D417)*
SUMIFS(E$332:E$342,$C$332:$C$342,$C417,$D$332:$D$342,$D417)*
SUMPRODUCT($D$147:$N$152*($D$146:$N$146=$E$345)*($D$145:$N$145=$D417)*($C$147:$C$152=$B417))
)
)</f>
        <v>0</v>
      </c>
      <c r="F417" s="99" cm="1">
        <f t="array" ref="F417">$A417 * $E$108 * (
(
SUMIFS(F$318:F$328,$C$318:$C$328,$C417,$D$318:$D$328,$D417)*
SUMIFS(F$332:F$342,$C$332:$C$342,$C417,$D$332:$D$342,$D417)*
SUMPRODUCT($D$147:$N$152*($D$146:$N$146=$E$346)*($D$145:$N$145=$D417)*($C$147:$C$152=$B417))
) -
(
SUMIFS(F$318:F$328,$C$318:$C$328,$C417,$D$318:$D$328,$D417)*
SUMIFS(F$332:F$342,$C$332:$C$342,$C417,$D$332:$D$342,$D417)*
SUMPRODUCT($D$147:$N$152*($D$146:$N$146=$E$345)*($D$145:$N$145=$D417)*($C$147:$C$152=$B417))
)
)</f>
        <v>0</v>
      </c>
      <c r="G417" s="99" cm="1">
        <f t="array" ref="G417">$A417 * $E$108 * (
(
SUMIFS(G$318:G$328,$C$318:$C$328,$C417,$D$318:$D$328,$D417)*
SUMIFS(G$332:G$342,$C$332:$C$342,$C417,$D$332:$D$342,$D417)*
SUMPRODUCT($D$147:$N$152*($D$146:$N$146=$E$346)*($D$145:$N$145=$D417)*($C$147:$C$152=$B417))
) -
(
SUMIFS(G$318:G$328,$C$318:$C$328,$C417,$D$318:$D$328,$D417)*
SUMIFS(G$332:G$342,$C$332:$C$342,$C417,$D$332:$D$342,$D417)*
SUMPRODUCT($D$147:$N$152*($D$146:$N$146=$E$345)*($D$145:$N$145=$D417)*($C$147:$C$152=$B417))
)
)</f>
        <v>0</v>
      </c>
      <c r="H417" s="99" cm="1">
        <f t="array" ref="H417">$A417 * $E$108 * (
(
SUMIFS(H$318:H$328,$C$318:$C$328,$C417,$D$318:$D$328,$D417)*
SUMIFS(H$332:H$342,$C$332:$C$342,$C417,$D$332:$D$342,$D417)*
SUMPRODUCT($D$147:$N$152*($D$146:$N$146=$E$346)*($D$145:$N$145=$D417)*($C$147:$C$152=$B417))
) -
(
SUMIFS(H$318:H$328,$C$318:$C$328,$C417,$D$318:$D$328,$D417)*
SUMIFS(H$332:H$342,$C$332:$C$342,$C417,$D$332:$D$342,$D417)*
SUMPRODUCT($D$147:$N$152*($D$146:$N$146=$E$345)*($D$145:$N$145=$D417)*($C$147:$C$152=$B417))
)
)</f>
        <v>0</v>
      </c>
      <c r="I417" s="99" cm="1">
        <f t="array" ref="I417">$A417 * $E$108 * (
(
SUMIFS(I$318:I$328,$C$318:$C$328,$C417,$D$318:$D$328,$D417)*
SUMIFS(I$332:I$342,$C$332:$C$342,$C417,$D$332:$D$342,$D417)*
SUMPRODUCT($D$147:$N$152*($D$146:$N$146=$E$346)*($D$145:$N$145=$D417)*($C$147:$C$152=$B417))
) -
(
SUMIFS(I$318:I$328,$C$318:$C$328,$C417,$D$318:$D$328,$D417)*
SUMIFS(I$332:I$342,$C$332:$C$342,$C417,$D$332:$D$342,$D417)*
SUMPRODUCT($D$147:$N$152*($D$146:$N$146=$E$345)*($D$145:$N$145=$D417)*($C$147:$C$152=$B417))
)
)</f>
        <v>0</v>
      </c>
      <c r="J417" s="99" cm="1">
        <f t="array" ref="J417">$A417 * $E$108 * (
(
SUMIFS(J$318:J$328,$C$318:$C$328,$C417,$D$318:$D$328,$D417)*
SUMIFS(J$332:J$342,$C$332:$C$342,$C417,$D$332:$D$342,$D417)*
SUMPRODUCT($D$147:$N$152*($D$146:$N$146=$E$346)*($D$145:$N$145=$D417)*($C$147:$C$152=$B417))
) -
(
SUMIFS(J$318:J$328,$C$318:$C$328,$C417,$D$318:$D$328,$D417)*
SUMIFS(J$332:J$342,$C$332:$C$342,$C417,$D$332:$D$342,$D417)*
SUMPRODUCT($D$147:$N$152*($D$146:$N$146=$E$345)*($D$145:$N$145=$D417)*($C$147:$C$152=$B417))
)
)</f>
        <v>0</v>
      </c>
      <c r="K417" s="99" cm="1">
        <f t="array" ref="K417">$A417 * $E$108 * (
(
SUMIFS(K$318:K$328,$C$318:$C$328,$C417,$D$318:$D$328,$D417)*
SUMIFS(K$332:K$342,$C$332:$C$342,$C417,$D$332:$D$342,$D417)*
SUMPRODUCT($D$147:$N$152*($D$146:$N$146=$E$346)*($D$145:$N$145=$D417)*($C$147:$C$152=$B417))
) -
(
SUMIFS(K$318:K$328,$C$318:$C$328,$C417,$D$318:$D$328,$D417)*
SUMIFS(K$332:K$342,$C$332:$C$342,$C417,$D$332:$D$342,$D417)*
SUMPRODUCT($D$147:$N$152*($D$146:$N$146=$E$345)*($D$145:$N$145=$D417)*($C$147:$C$152=$B417))
)
)</f>
        <v>0</v>
      </c>
      <c r="L417" s="99" cm="1">
        <f t="array" ref="L417">$A417 * $E$108 * (
(
SUMIFS(L$318:L$328,$C$318:$C$328,$C417,$D$318:$D$328,$D417)*
SUMIFS(L$332:L$342,$C$332:$C$342,$C417,$D$332:$D$342,$D417)*
SUMPRODUCT($D$147:$N$152*($D$146:$N$146=$E$346)*($D$145:$N$145=$D417)*($C$147:$C$152=$B417))
) -
(
SUMIFS(L$318:L$328,$C$318:$C$328,$C417,$D$318:$D$328,$D417)*
SUMIFS(L$332:L$342,$C$332:$C$342,$C417,$D$332:$D$342,$D417)*
SUMPRODUCT($D$147:$N$152*($D$146:$N$146=$E$345)*($D$145:$N$145=$D417)*($C$147:$C$152=$B417))
)
)</f>
        <v>0</v>
      </c>
      <c r="M417" s="99" cm="1">
        <f t="array" ref="M417">$A417 * $E$108 * (
(
SUMIFS(M$318:M$328,$C$318:$C$328,$C417,$D$318:$D$328,$D417)*
SUMIFS(M$332:M$342,$C$332:$C$342,$C417,$D$332:$D$342,$D417)*
SUMPRODUCT($D$147:$N$152*($D$146:$N$146=$E$346)*($D$145:$N$145=$D417)*($C$147:$C$152=$B417))
) -
(
SUMIFS(M$318:M$328,$C$318:$C$328,$C417,$D$318:$D$328,$D417)*
SUMIFS(M$332:M$342,$C$332:$C$342,$C417,$D$332:$D$342,$D417)*
SUMPRODUCT($D$147:$N$152*($D$146:$N$146=$E$345)*($D$145:$N$145=$D417)*($C$147:$C$152=$B417))
)
)</f>
        <v>0</v>
      </c>
      <c r="N417" s="99" cm="1">
        <f t="array" ref="N417">$A417 * $E$108 * (
(
SUMIFS(N$318:N$328,$C$318:$C$328,$C417,$D$318:$D$328,$D417)*
SUMIFS(N$332:N$342,$C$332:$C$342,$C417,$D$332:$D$342,$D417)*
SUMPRODUCT($D$147:$N$152*($D$146:$N$146=$E$346)*($D$145:$N$145=$D417)*($C$147:$C$152=$B417))
) -
(
SUMIFS(N$318:N$328,$C$318:$C$328,$C417,$D$318:$D$328,$D417)*
SUMIFS(N$332:N$342,$C$332:$C$342,$C417,$D$332:$D$342,$D417)*
SUMPRODUCT($D$147:$N$152*($D$146:$N$146=$E$345)*($D$145:$N$145=$D417)*($C$147:$C$152=$B417))
)
)</f>
        <v>0</v>
      </c>
      <c r="O417" s="99" cm="1">
        <f t="array" ref="O417">$A417 * $E$108 * (
(
SUMIFS(O$318:O$328,$C$318:$C$328,$C417,$D$318:$D$328,$D417)*
SUMIFS(O$332:O$342,$C$332:$C$342,$C417,$D$332:$D$342,$D417)*
SUMPRODUCT($D$147:$N$152*($D$146:$N$146=$E$346)*($D$145:$N$145=$D417)*($C$147:$C$152=$B417))
) -
(
SUMIFS(O$318:O$328,$C$318:$C$328,$C417,$D$318:$D$328,$D417)*
SUMIFS(O$332:O$342,$C$332:$C$342,$C417,$D$332:$D$342,$D417)*
SUMPRODUCT($D$147:$N$152*($D$146:$N$146=$E$345)*($D$145:$N$145=$D417)*($C$147:$C$152=$B417))
)
)</f>
        <v>0</v>
      </c>
      <c r="P417" s="99" cm="1">
        <f t="array" ref="P417">$A417 * $E$108 * (
(
SUMIFS(P$318:P$328,$C$318:$C$328,$C417,$D$318:$D$328,$D417)*
SUMIFS(P$332:P$342,$C$332:$C$342,$C417,$D$332:$D$342,$D417)*
SUMPRODUCT($D$147:$N$152*($D$146:$N$146=$E$346)*($D$145:$N$145=$D417)*($C$147:$C$152=$B417))
) -
(
SUMIFS(P$318:P$328,$C$318:$C$328,$C417,$D$318:$D$328,$D417)*
SUMIFS(P$332:P$342,$C$332:$C$342,$C417,$D$332:$D$342,$D417)*
SUMPRODUCT($D$147:$N$152*($D$146:$N$146=$E$345)*($D$145:$N$145=$D417)*($C$147:$C$152=$B417))
)
)</f>
        <v>0</v>
      </c>
      <c r="Q417" s="99" cm="1">
        <f t="array" ref="Q417">$A417 * $E$108 * (
(
SUMIFS(Q$318:Q$328,$C$318:$C$328,$C417,$D$318:$D$328,$D417)*
SUMIFS(Q$332:Q$342,$C$332:$C$342,$C417,$D$332:$D$342,$D417)*
SUMPRODUCT($D$147:$N$152*($D$146:$N$146=$E$346)*($D$145:$N$145=$D417)*($C$147:$C$152=$B417))
) -
(
SUMIFS(Q$318:Q$328,$C$318:$C$328,$C417,$D$318:$D$328,$D417)*
SUMIFS(Q$332:Q$342,$C$332:$C$342,$C417,$D$332:$D$342,$D417)*
SUMPRODUCT($D$147:$N$152*($D$146:$N$146=$E$345)*($D$145:$N$145=$D417)*($C$147:$C$152=$B417))
)
)</f>
        <v>0</v>
      </c>
      <c r="R417" s="99" cm="1">
        <f t="array" ref="R417">$A417 * $E$108 * (
(
SUMIFS(R$318:R$328,$C$318:$C$328,$C417,$D$318:$D$328,$D417)*
SUMIFS(R$332:R$342,$C$332:$C$342,$C417,$D$332:$D$342,$D417)*
SUMPRODUCT($D$147:$N$152*($D$146:$N$146=$E$346)*($D$145:$N$145=$D417)*($C$147:$C$152=$B417))
) -
(
SUMIFS(R$318:R$328,$C$318:$C$328,$C417,$D$318:$D$328,$D417)*
SUMIFS(R$332:R$342,$C$332:$C$342,$C417,$D$332:$D$342,$D417)*
SUMPRODUCT($D$147:$N$152*($D$146:$N$146=$E$345)*($D$145:$N$145=$D417)*($C$147:$C$152=$B417))
)
)</f>
        <v>0</v>
      </c>
      <c r="S417" s="99" cm="1">
        <f t="array" ref="S417">$A417 * $E$108 * (
(
SUMIFS(S$318:S$328,$C$318:$C$328,$C417,$D$318:$D$328,$D417)*
SUMIFS(S$332:S$342,$C$332:$C$342,$C417,$D$332:$D$342,$D417)*
SUMPRODUCT($D$147:$N$152*($D$146:$N$146=$E$346)*($D$145:$N$145=$D417)*($C$147:$C$152=$B417))
) -
(
SUMIFS(S$318:S$328,$C$318:$C$328,$C417,$D$318:$D$328,$D417)*
SUMIFS(S$332:S$342,$C$332:$C$342,$C417,$D$332:$D$342,$D417)*
SUMPRODUCT($D$147:$N$152*($D$146:$N$146=$E$345)*($D$145:$N$145=$D417)*($C$147:$C$152=$B417))
)
)</f>
        <v>0</v>
      </c>
      <c r="T417" s="99" cm="1">
        <f t="array" ref="T417">$A417 * $E$108 * (
(
SUMIFS(T$318:T$328,$C$318:$C$328,$C417,$D$318:$D$328,$D417)*
SUMIFS(T$332:T$342,$C$332:$C$342,$C417,$D$332:$D$342,$D417)*
SUMPRODUCT($D$147:$N$152*($D$146:$N$146=$E$346)*($D$145:$N$145=$D417)*($C$147:$C$152=$B417))
) -
(
SUMIFS(T$318:T$328,$C$318:$C$328,$C417,$D$318:$D$328,$D417)*
SUMIFS(T$332:T$342,$C$332:$C$342,$C417,$D$332:$D$342,$D417)*
SUMPRODUCT($D$147:$N$152*($D$146:$N$146=$E$345)*($D$145:$N$145=$D417)*($C$147:$C$152=$B417))
)
)</f>
        <v>0</v>
      </c>
      <c r="U417" s="99" cm="1">
        <f t="array" ref="U417">$A417 * $E$108 * (
(
SUMIFS(U$318:U$328,$C$318:$C$328,$C417,$D$318:$D$328,$D417)*
SUMIFS(U$332:U$342,$C$332:$C$342,$C417,$D$332:$D$342,$D417)*
SUMPRODUCT($D$147:$N$152*($D$146:$N$146=$E$346)*($D$145:$N$145=$D417)*($C$147:$C$152=$B417))
) -
(
SUMIFS(U$318:U$328,$C$318:$C$328,$C417,$D$318:$D$328,$D417)*
SUMIFS(U$332:U$342,$C$332:$C$342,$C417,$D$332:$D$342,$D417)*
SUMPRODUCT($D$147:$N$152*($D$146:$N$146=$E$345)*($D$145:$N$145=$D417)*($C$147:$C$152=$B417))
)
)</f>
        <v>0</v>
      </c>
      <c r="V417" s="99" cm="1">
        <f t="array" ref="V417">$A417 * $E$108 * (
(
SUMIFS(V$318:V$328,$C$318:$C$328,$C417,$D$318:$D$328,$D417)*
SUMIFS(V$332:V$342,$C$332:$C$342,$C417,$D$332:$D$342,$D417)*
SUMPRODUCT($D$147:$N$152*($D$146:$N$146=$E$346)*($D$145:$N$145=$D417)*($C$147:$C$152=$B417))
) -
(
SUMIFS(V$318:V$328,$C$318:$C$328,$C417,$D$318:$D$328,$D417)*
SUMIFS(V$332:V$342,$C$332:$C$342,$C417,$D$332:$D$342,$D417)*
SUMPRODUCT($D$147:$N$152*($D$146:$N$146=$E$345)*($D$145:$N$145=$D417)*($C$147:$C$152=$B417))
)
)</f>
        <v>0</v>
      </c>
      <c r="W417" s="99" cm="1">
        <f t="array" ref="W417">$A417 * $E$108 * (
(
SUMIFS(W$318:W$328,$C$318:$C$328,$C417,$D$318:$D$328,$D417)*
SUMIFS(W$332:W$342,$C$332:$C$342,$C417,$D$332:$D$342,$D417)*
SUMPRODUCT($D$147:$N$152*($D$146:$N$146=$E$346)*($D$145:$N$145=$D417)*($C$147:$C$152=$B417))
) -
(
SUMIFS(W$318:W$328,$C$318:$C$328,$C417,$D$318:$D$328,$D417)*
SUMIFS(W$332:W$342,$C$332:$C$342,$C417,$D$332:$D$342,$D417)*
SUMPRODUCT($D$147:$N$152*($D$146:$N$146=$E$345)*($D$145:$N$145=$D417)*($C$147:$C$152=$B417))
)
)</f>
        <v>0</v>
      </c>
      <c r="X417" s="99" cm="1">
        <f t="array" ref="X417">$A417 * $E$108 * (
(
SUMIFS(X$318:X$328,$C$318:$C$328,$C417,$D$318:$D$328,$D417)*
SUMIFS(X$332:X$342,$C$332:$C$342,$C417,$D$332:$D$342,$D417)*
SUMPRODUCT($D$147:$N$152*($D$146:$N$146=$E$346)*($D$145:$N$145=$D417)*($C$147:$C$152=$B417))
) -
(
SUMIFS(X$318:X$328,$C$318:$C$328,$C417,$D$318:$D$328,$D417)*
SUMIFS(X$332:X$342,$C$332:$C$342,$C417,$D$332:$D$342,$D417)*
SUMPRODUCT($D$147:$N$152*($D$146:$N$146=$E$345)*($D$145:$N$145=$D417)*($C$147:$C$152=$B417))
)
)</f>
        <v>0</v>
      </c>
      <c r="Y417" s="99" cm="1">
        <f t="array" ref="Y417">$A417 * $E$108 * (
(
SUMIFS(Y$318:Y$328,$C$318:$C$328,$C417,$D$318:$D$328,$D417)*
SUMIFS(Y$332:Y$342,$C$332:$C$342,$C417,$D$332:$D$342,$D417)*
SUMPRODUCT($D$147:$N$152*($D$146:$N$146=$E$346)*($D$145:$N$145=$D417)*($C$147:$C$152=$B417))
) -
(
SUMIFS(Y$318:Y$328,$C$318:$C$328,$C417,$D$318:$D$328,$D417)*
SUMIFS(Y$332:Y$342,$C$332:$C$342,$C417,$D$332:$D$342,$D417)*
SUMPRODUCT($D$147:$N$152*($D$146:$N$146=$E$345)*($D$145:$N$145=$D417)*($C$147:$C$152=$B417))
)
)</f>
        <v>0</v>
      </c>
      <c r="Z417" s="99" cm="1">
        <f t="array" ref="Z417">$A417 * $E$108 * (
(
SUMIFS(Z$318:Z$328,$C$318:$C$328,$C417,$D$318:$D$328,$D417)*
SUMIFS(Z$332:Z$342,$C$332:$C$342,$C417,$D$332:$D$342,$D417)*
SUMPRODUCT($D$147:$N$152*($D$146:$N$146=$E$346)*($D$145:$N$145=$D417)*($C$147:$C$152=$B417))
) -
(
SUMIFS(Z$318:Z$328,$C$318:$C$328,$C417,$D$318:$D$328,$D417)*
SUMIFS(Z$332:Z$342,$C$332:$C$342,$C417,$D$332:$D$342,$D417)*
SUMPRODUCT($D$147:$N$152*($D$146:$N$146=$E$345)*($D$145:$N$145=$D417)*($C$147:$C$152=$B417))
)
)</f>
        <v>0</v>
      </c>
      <c r="AA417" s="99" cm="1">
        <f t="array" ref="AA417">$A417 * $E$108 * (
(
SUMIFS(AA$318:AA$328,$C$318:$C$328,$C417,$D$318:$D$328,$D417)*
SUMIFS(AA$332:AA$342,$C$332:$C$342,$C417,$D$332:$D$342,$D417)*
SUMPRODUCT($D$147:$N$152*($D$146:$N$146=$E$346)*($D$145:$N$145=$D417)*($C$147:$C$152=$B417))
) -
(
SUMIFS(AA$318:AA$328,$C$318:$C$328,$C417,$D$318:$D$328,$D417)*
SUMIFS(AA$332:AA$342,$C$332:$C$342,$C417,$D$332:$D$342,$D417)*
SUMPRODUCT($D$147:$N$152*($D$146:$N$146=$E$345)*($D$145:$N$145=$D417)*($C$147:$C$152=$B417))
)
)</f>
        <v>0</v>
      </c>
      <c r="AB417" s="99" cm="1">
        <f t="array" ref="AB417">$A417 * $E$108 * (
(
SUMIFS(AB$318:AB$328,$C$318:$C$328,$C417,$D$318:$D$328,$D417)*
SUMIFS(AB$332:AB$342,$C$332:$C$342,$C417,$D$332:$D$342,$D417)*
SUMPRODUCT($D$147:$N$152*($D$146:$N$146=$E$346)*($D$145:$N$145=$D417)*($C$147:$C$152=$B417))
) -
(
SUMIFS(AB$318:AB$328,$C$318:$C$328,$C417,$D$318:$D$328,$D417)*
SUMIFS(AB$332:AB$342,$C$332:$C$342,$C417,$D$332:$D$342,$D417)*
SUMPRODUCT($D$147:$N$152*($D$146:$N$146=$E$345)*($D$145:$N$145=$D417)*($C$147:$C$152=$B417))
)
)</f>
        <v>0</v>
      </c>
      <c r="AC417" s="99" cm="1">
        <f t="array" ref="AC417">$A417 * $E$108 * (
(
SUMIFS(AC$318:AC$328,$C$318:$C$328,$C417,$D$318:$D$328,$D417)*
SUMIFS(AC$332:AC$342,$C$332:$C$342,$C417,$D$332:$D$342,$D417)*
SUMPRODUCT($D$147:$N$152*($D$146:$N$146=$E$346)*($D$145:$N$145=$D417)*($C$147:$C$152=$B417))
) -
(
SUMIFS(AC$318:AC$328,$C$318:$C$328,$C417,$D$318:$D$328,$D417)*
SUMIFS(AC$332:AC$342,$C$332:$C$342,$C417,$D$332:$D$342,$D417)*
SUMPRODUCT($D$147:$N$152*($D$146:$N$146=$E$345)*($D$145:$N$145=$D417)*($C$147:$C$152=$B417))
)
)</f>
        <v>0</v>
      </c>
      <c r="AD417" s="99" cm="1">
        <f t="array" ref="AD417">$A417 * $E$108 * (
(
SUMIFS(AD$318:AD$328,$C$318:$C$328,$C417,$D$318:$D$328,$D417)*
SUMIFS(AD$332:AD$342,$C$332:$C$342,$C417,$D$332:$D$342,$D417)*
SUMPRODUCT($D$147:$N$152*($D$146:$N$146=$E$346)*($D$145:$N$145=$D417)*($C$147:$C$152=$B417))
) -
(
SUMIFS(AD$318:AD$328,$C$318:$C$328,$C417,$D$318:$D$328,$D417)*
SUMIFS(AD$332:AD$342,$C$332:$C$342,$C417,$D$332:$D$342,$D417)*
SUMPRODUCT($D$147:$N$152*($D$146:$N$146=$E$345)*($D$145:$N$145=$D417)*($C$147:$C$152=$B417))
)
)</f>
        <v>0</v>
      </c>
    </row>
    <row r="418" spans="1:30" x14ac:dyDescent="0.2">
      <c r="A418" s="15">
        <f>1</f>
        <v>1</v>
      </c>
      <c r="B418" s="6" t="s">
        <v>49</v>
      </c>
      <c r="C418" s="6" t="s">
        <v>37</v>
      </c>
      <c r="D418" s="6" t="s">
        <v>125</v>
      </c>
      <c r="E418" s="99" cm="1">
        <f t="array" ref="E418">$A418 * $E$108 * (
(
SUMIFS(E$318:E$328,$C$318:$C$328,$C418,$D$318:$D$328,$D418)*
SUMIFS(E$332:E$342,$C$332:$C$342,$C418,$D$332:$D$342,$D418)*
SUMPRODUCT($D$147:$N$152*($D$146:$N$146=$E$346)*($D$145:$N$145=$D418)*($C$147:$C$152=$B418))
) -
(
SUMIFS(E$318:E$328,$C$318:$C$328,$C418,$D$318:$D$328,$D418)*
SUMIFS(E$332:E$342,$C$332:$C$342,$C418,$D$332:$D$342,$D418)*
SUMPRODUCT($D$147:$N$152*($D$146:$N$146=$E$345)*($D$145:$N$145=$D418)*($C$147:$C$152=$B418))
)
)</f>
        <v>0</v>
      </c>
      <c r="F418" s="99" cm="1">
        <f t="array" ref="F418">$A418 * $E$108 * (
(
SUMIFS(F$318:F$328,$C$318:$C$328,$C418,$D$318:$D$328,$D418)*
SUMIFS(F$332:F$342,$C$332:$C$342,$C418,$D$332:$D$342,$D418)*
SUMPRODUCT($D$147:$N$152*($D$146:$N$146=$E$346)*($D$145:$N$145=$D418)*($C$147:$C$152=$B418))
) -
(
SUMIFS(F$318:F$328,$C$318:$C$328,$C418,$D$318:$D$328,$D418)*
SUMIFS(F$332:F$342,$C$332:$C$342,$C418,$D$332:$D$342,$D418)*
SUMPRODUCT($D$147:$N$152*($D$146:$N$146=$E$345)*($D$145:$N$145=$D418)*($C$147:$C$152=$B418))
)
)</f>
        <v>0</v>
      </c>
      <c r="G418" s="99" cm="1">
        <f t="array" ref="G418">$A418 * $E$108 * (
(
SUMIFS(G$318:G$328,$C$318:$C$328,$C418,$D$318:$D$328,$D418)*
SUMIFS(G$332:G$342,$C$332:$C$342,$C418,$D$332:$D$342,$D418)*
SUMPRODUCT($D$147:$N$152*($D$146:$N$146=$E$346)*($D$145:$N$145=$D418)*($C$147:$C$152=$B418))
) -
(
SUMIFS(G$318:G$328,$C$318:$C$328,$C418,$D$318:$D$328,$D418)*
SUMIFS(G$332:G$342,$C$332:$C$342,$C418,$D$332:$D$342,$D418)*
SUMPRODUCT($D$147:$N$152*($D$146:$N$146=$E$345)*($D$145:$N$145=$D418)*($C$147:$C$152=$B418))
)
)</f>
        <v>0</v>
      </c>
      <c r="H418" s="99" cm="1">
        <f t="array" ref="H418">$A418 * $E$108 * (
(
SUMIFS(H$318:H$328,$C$318:$C$328,$C418,$D$318:$D$328,$D418)*
SUMIFS(H$332:H$342,$C$332:$C$342,$C418,$D$332:$D$342,$D418)*
SUMPRODUCT($D$147:$N$152*($D$146:$N$146=$E$346)*($D$145:$N$145=$D418)*($C$147:$C$152=$B418))
) -
(
SUMIFS(H$318:H$328,$C$318:$C$328,$C418,$D$318:$D$328,$D418)*
SUMIFS(H$332:H$342,$C$332:$C$342,$C418,$D$332:$D$342,$D418)*
SUMPRODUCT($D$147:$N$152*($D$146:$N$146=$E$345)*($D$145:$N$145=$D418)*($C$147:$C$152=$B418))
)
)</f>
        <v>0</v>
      </c>
      <c r="I418" s="99" cm="1">
        <f t="array" ref="I418">$A418 * $E$108 * (
(
SUMIFS(I$318:I$328,$C$318:$C$328,$C418,$D$318:$D$328,$D418)*
SUMIFS(I$332:I$342,$C$332:$C$342,$C418,$D$332:$D$342,$D418)*
SUMPRODUCT($D$147:$N$152*($D$146:$N$146=$E$346)*($D$145:$N$145=$D418)*($C$147:$C$152=$B418))
) -
(
SUMIFS(I$318:I$328,$C$318:$C$328,$C418,$D$318:$D$328,$D418)*
SUMIFS(I$332:I$342,$C$332:$C$342,$C418,$D$332:$D$342,$D418)*
SUMPRODUCT($D$147:$N$152*($D$146:$N$146=$E$345)*($D$145:$N$145=$D418)*($C$147:$C$152=$B418))
)
)</f>
        <v>0</v>
      </c>
      <c r="J418" s="99" cm="1">
        <f t="array" ref="J418">$A418 * $E$108 * (
(
SUMIFS(J$318:J$328,$C$318:$C$328,$C418,$D$318:$D$328,$D418)*
SUMIFS(J$332:J$342,$C$332:$C$342,$C418,$D$332:$D$342,$D418)*
SUMPRODUCT($D$147:$N$152*($D$146:$N$146=$E$346)*($D$145:$N$145=$D418)*($C$147:$C$152=$B418))
) -
(
SUMIFS(J$318:J$328,$C$318:$C$328,$C418,$D$318:$D$328,$D418)*
SUMIFS(J$332:J$342,$C$332:$C$342,$C418,$D$332:$D$342,$D418)*
SUMPRODUCT($D$147:$N$152*($D$146:$N$146=$E$345)*($D$145:$N$145=$D418)*($C$147:$C$152=$B418))
)
)</f>
        <v>0</v>
      </c>
      <c r="K418" s="99" cm="1">
        <f t="array" ref="K418">$A418 * $E$108 * (
(
SUMIFS(K$318:K$328,$C$318:$C$328,$C418,$D$318:$D$328,$D418)*
SUMIFS(K$332:K$342,$C$332:$C$342,$C418,$D$332:$D$342,$D418)*
SUMPRODUCT($D$147:$N$152*($D$146:$N$146=$E$346)*($D$145:$N$145=$D418)*($C$147:$C$152=$B418))
) -
(
SUMIFS(K$318:K$328,$C$318:$C$328,$C418,$D$318:$D$328,$D418)*
SUMIFS(K$332:K$342,$C$332:$C$342,$C418,$D$332:$D$342,$D418)*
SUMPRODUCT($D$147:$N$152*($D$146:$N$146=$E$345)*($D$145:$N$145=$D418)*($C$147:$C$152=$B418))
)
)</f>
        <v>0</v>
      </c>
      <c r="L418" s="99" cm="1">
        <f t="array" ref="L418">$A418 * $E$108 * (
(
SUMIFS(L$318:L$328,$C$318:$C$328,$C418,$D$318:$D$328,$D418)*
SUMIFS(L$332:L$342,$C$332:$C$342,$C418,$D$332:$D$342,$D418)*
SUMPRODUCT($D$147:$N$152*($D$146:$N$146=$E$346)*($D$145:$N$145=$D418)*($C$147:$C$152=$B418))
) -
(
SUMIFS(L$318:L$328,$C$318:$C$328,$C418,$D$318:$D$328,$D418)*
SUMIFS(L$332:L$342,$C$332:$C$342,$C418,$D$332:$D$342,$D418)*
SUMPRODUCT($D$147:$N$152*($D$146:$N$146=$E$345)*($D$145:$N$145=$D418)*($C$147:$C$152=$B418))
)
)</f>
        <v>0</v>
      </c>
      <c r="M418" s="99" cm="1">
        <f t="array" ref="M418">$A418 * $E$108 * (
(
SUMIFS(M$318:M$328,$C$318:$C$328,$C418,$D$318:$D$328,$D418)*
SUMIFS(M$332:M$342,$C$332:$C$342,$C418,$D$332:$D$342,$D418)*
SUMPRODUCT($D$147:$N$152*($D$146:$N$146=$E$346)*($D$145:$N$145=$D418)*($C$147:$C$152=$B418))
) -
(
SUMIFS(M$318:M$328,$C$318:$C$328,$C418,$D$318:$D$328,$D418)*
SUMIFS(M$332:M$342,$C$332:$C$342,$C418,$D$332:$D$342,$D418)*
SUMPRODUCT($D$147:$N$152*($D$146:$N$146=$E$345)*($D$145:$N$145=$D418)*($C$147:$C$152=$B418))
)
)</f>
        <v>0</v>
      </c>
      <c r="N418" s="99" cm="1">
        <f t="array" ref="N418">$A418 * $E$108 * (
(
SUMIFS(N$318:N$328,$C$318:$C$328,$C418,$D$318:$D$328,$D418)*
SUMIFS(N$332:N$342,$C$332:$C$342,$C418,$D$332:$D$342,$D418)*
SUMPRODUCT($D$147:$N$152*($D$146:$N$146=$E$346)*($D$145:$N$145=$D418)*($C$147:$C$152=$B418))
) -
(
SUMIFS(N$318:N$328,$C$318:$C$328,$C418,$D$318:$D$328,$D418)*
SUMIFS(N$332:N$342,$C$332:$C$342,$C418,$D$332:$D$342,$D418)*
SUMPRODUCT($D$147:$N$152*($D$146:$N$146=$E$345)*($D$145:$N$145=$D418)*($C$147:$C$152=$B418))
)
)</f>
        <v>0</v>
      </c>
      <c r="O418" s="99" cm="1">
        <f t="array" ref="O418">$A418 * $E$108 * (
(
SUMIFS(O$318:O$328,$C$318:$C$328,$C418,$D$318:$D$328,$D418)*
SUMIFS(O$332:O$342,$C$332:$C$342,$C418,$D$332:$D$342,$D418)*
SUMPRODUCT($D$147:$N$152*($D$146:$N$146=$E$346)*($D$145:$N$145=$D418)*($C$147:$C$152=$B418))
) -
(
SUMIFS(O$318:O$328,$C$318:$C$328,$C418,$D$318:$D$328,$D418)*
SUMIFS(O$332:O$342,$C$332:$C$342,$C418,$D$332:$D$342,$D418)*
SUMPRODUCT($D$147:$N$152*($D$146:$N$146=$E$345)*($D$145:$N$145=$D418)*($C$147:$C$152=$B418))
)
)</f>
        <v>0</v>
      </c>
      <c r="P418" s="99" cm="1">
        <f t="array" ref="P418">$A418 * $E$108 * (
(
SUMIFS(P$318:P$328,$C$318:$C$328,$C418,$D$318:$D$328,$D418)*
SUMIFS(P$332:P$342,$C$332:$C$342,$C418,$D$332:$D$342,$D418)*
SUMPRODUCT($D$147:$N$152*($D$146:$N$146=$E$346)*($D$145:$N$145=$D418)*($C$147:$C$152=$B418))
) -
(
SUMIFS(P$318:P$328,$C$318:$C$328,$C418,$D$318:$D$328,$D418)*
SUMIFS(P$332:P$342,$C$332:$C$342,$C418,$D$332:$D$342,$D418)*
SUMPRODUCT($D$147:$N$152*($D$146:$N$146=$E$345)*($D$145:$N$145=$D418)*($C$147:$C$152=$B418))
)
)</f>
        <v>0</v>
      </c>
      <c r="Q418" s="99" cm="1">
        <f t="array" ref="Q418">$A418 * $E$108 * (
(
SUMIFS(Q$318:Q$328,$C$318:$C$328,$C418,$D$318:$D$328,$D418)*
SUMIFS(Q$332:Q$342,$C$332:$C$342,$C418,$D$332:$D$342,$D418)*
SUMPRODUCT($D$147:$N$152*($D$146:$N$146=$E$346)*($D$145:$N$145=$D418)*($C$147:$C$152=$B418))
) -
(
SUMIFS(Q$318:Q$328,$C$318:$C$328,$C418,$D$318:$D$328,$D418)*
SUMIFS(Q$332:Q$342,$C$332:$C$342,$C418,$D$332:$D$342,$D418)*
SUMPRODUCT($D$147:$N$152*($D$146:$N$146=$E$345)*($D$145:$N$145=$D418)*($C$147:$C$152=$B418))
)
)</f>
        <v>0</v>
      </c>
      <c r="R418" s="99" cm="1">
        <f t="array" ref="R418">$A418 * $E$108 * (
(
SUMIFS(R$318:R$328,$C$318:$C$328,$C418,$D$318:$D$328,$D418)*
SUMIFS(R$332:R$342,$C$332:$C$342,$C418,$D$332:$D$342,$D418)*
SUMPRODUCT($D$147:$N$152*($D$146:$N$146=$E$346)*($D$145:$N$145=$D418)*($C$147:$C$152=$B418))
) -
(
SUMIFS(R$318:R$328,$C$318:$C$328,$C418,$D$318:$D$328,$D418)*
SUMIFS(R$332:R$342,$C$332:$C$342,$C418,$D$332:$D$342,$D418)*
SUMPRODUCT($D$147:$N$152*($D$146:$N$146=$E$345)*($D$145:$N$145=$D418)*($C$147:$C$152=$B418))
)
)</f>
        <v>0</v>
      </c>
      <c r="S418" s="99" cm="1">
        <f t="array" ref="S418">$A418 * $E$108 * (
(
SUMIFS(S$318:S$328,$C$318:$C$328,$C418,$D$318:$D$328,$D418)*
SUMIFS(S$332:S$342,$C$332:$C$342,$C418,$D$332:$D$342,$D418)*
SUMPRODUCT($D$147:$N$152*($D$146:$N$146=$E$346)*($D$145:$N$145=$D418)*($C$147:$C$152=$B418))
) -
(
SUMIFS(S$318:S$328,$C$318:$C$328,$C418,$D$318:$D$328,$D418)*
SUMIFS(S$332:S$342,$C$332:$C$342,$C418,$D$332:$D$342,$D418)*
SUMPRODUCT($D$147:$N$152*($D$146:$N$146=$E$345)*($D$145:$N$145=$D418)*($C$147:$C$152=$B418))
)
)</f>
        <v>0</v>
      </c>
      <c r="T418" s="99" cm="1">
        <f t="array" ref="T418">$A418 * $E$108 * (
(
SUMIFS(T$318:T$328,$C$318:$C$328,$C418,$D$318:$D$328,$D418)*
SUMIFS(T$332:T$342,$C$332:$C$342,$C418,$D$332:$D$342,$D418)*
SUMPRODUCT($D$147:$N$152*($D$146:$N$146=$E$346)*($D$145:$N$145=$D418)*($C$147:$C$152=$B418))
) -
(
SUMIFS(T$318:T$328,$C$318:$C$328,$C418,$D$318:$D$328,$D418)*
SUMIFS(T$332:T$342,$C$332:$C$342,$C418,$D$332:$D$342,$D418)*
SUMPRODUCT($D$147:$N$152*($D$146:$N$146=$E$345)*($D$145:$N$145=$D418)*($C$147:$C$152=$B418))
)
)</f>
        <v>0</v>
      </c>
      <c r="U418" s="99" cm="1">
        <f t="array" ref="U418">$A418 * $E$108 * (
(
SUMIFS(U$318:U$328,$C$318:$C$328,$C418,$D$318:$D$328,$D418)*
SUMIFS(U$332:U$342,$C$332:$C$342,$C418,$D$332:$D$342,$D418)*
SUMPRODUCT($D$147:$N$152*($D$146:$N$146=$E$346)*($D$145:$N$145=$D418)*($C$147:$C$152=$B418))
) -
(
SUMIFS(U$318:U$328,$C$318:$C$328,$C418,$D$318:$D$328,$D418)*
SUMIFS(U$332:U$342,$C$332:$C$342,$C418,$D$332:$D$342,$D418)*
SUMPRODUCT($D$147:$N$152*($D$146:$N$146=$E$345)*($D$145:$N$145=$D418)*($C$147:$C$152=$B418))
)
)</f>
        <v>0</v>
      </c>
      <c r="V418" s="99" cm="1">
        <f t="array" ref="V418">$A418 * $E$108 * (
(
SUMIFS(V$318:V$328,$C$318:$C$328,$C418,$D$318:$D$328,$D418)*
SUMIFS(V$332:V$342,$C$332:$C$342,$C418,$D$332:$D$342,$D418)*
SUMPRODUCT($D$147:$N$152*($D$146:$N$146=$E$346)*($D$145:$N$145=$D418)*($C$147:$C$152=$B418))
) -
(
SUMIFS(V$318:V$328,$C$318:$C$328,$C418,$D$318:$D$328,$D418)*
SUMIFS(V$332:V$342,$C$332:$C$342,$C418,$D$332:$D$342,$D418)*
SUMPRODUCT($D$147:$N$152*($D$146:$N$146=$E$345)*($D$145:$N$145=$D418)*($C$147:$C$152=$B418))
)
)</f>
        <v>0</v>
      </c>
      <c r="W418" s="99" cm="1">
        <f t="array" ref="W418">$A418 * $E$108 * (
(
SUMIFS(W$318:W$328,$C$318:$C$328,$C418,$D$318:$D$328,$D418)*
SUMIFS(W$332:W$342,$C$332:$C$342,$C418,$D$332:$D$342,$D418)*
SUMPRODUCT($D$147:$N$152*($D$146:$N$146=$E$346)*($D$145:$N$145=$D418)*($C$147:$C$152=$B418))
) -
(
SUMIFS(W$318:W$328,$C$318:$C$328,$C418,$D$318:$D$328,$D418)*
SUMIFS(W$332:W$342,$C$332:$C$342,$C418,$D$332:$D$342,$D418)*
SUMPRODUCT($D$147:$N$152*($D$146:$N$146=$E$345)*($D$145:$N$145=$D418)*($C$147:$C$152=$B418))
)
)</f>
        <v>0</v>
      </c>
      <c r="X418" s="99" cm="1">
        <f t="array" ref="X418">$A418 * $E$108 * (
(
SUMIFS(X$318:X$328,$C$318:$C$328,$C418,$D$318:$D$328,$D418)*
SUMIFS(X$332:X$342,$C$332:$C$342,$C418,$D$332:$D$342,$D418)*
SUMPRODUCT($D$147:$N$152*($D$146:$N$146=$E$346)*($D$145:$N$145=$D418)*($C$147:$C$152=$B418))
) -
(
SUMIFS(X$318:X$328,$C$318:$C$328,$C418,$D$318:$D$328,$D418)*
SUMIFS(X$332:X$342,$C$332:$C$342,$C418,$D$332:$D$342,$D418)*
SUMPRODUCT($D$147:$N$152*($D$146:$N$146=$E$345)*($D$145:$N$145=$D418)*($C$147:$C$152=$B418))
)
)</f>
        <v>0</v>
      </c>
      <c r="Y418" s="99" cm="1">
        <f t="array" ref="Y418">$A418 * $E$108 * (
(
SUMIFS(Y$318:Y$328,$C$318:$C$328,$C418,$D$318:$D$328,$D418)*
SUMIFS(Y$332:Y$342,$C$332:$C$342,$C418,$D$332:$D$342,$D418)*
SUMPRODUCT($D$147:$N$152*($D$146:$N$146=$E$346)*($D$145:$N$145=$D418)*($C$147:$C$152=$B418))
) -
(
SUMIFS(Y$318:Y$328,$C$318:$C$328,$C418,$D$318:$D$328,$D418)*
SUMIFS(Y$332:Y$342,$C$332:$C$342,$C418,$D$332:$D$342,$D418)*
SUMPRODUCT($D$147:$N$152*($D$146:$N$146=$E$345)*($D$145:$N$145=$D418)*($C$147:$C$152=$B418))
)
)</f>
        <v>0</v>
      </c>
      <c r="Z418" s="99" cm="1">
        <f t="array" ref="Z418">$A418 * $E$108 * (
(
SUMIFS(Z$318:Z$328,$C$318:$C$328,$C418,$D$318:$D$328,$D418)*
SUMIFS(Z$332:Z$342,$C$332:$C$342,$C418,$D$332:$D$342,$D418)*
SUMPRODUCT($D$147:$N$152*($D$146:$N$146=$E$346)*($D$145:$N$145=$D418)*($C$147:$C$152=$B418))
) -
(
SUMIFS(Z$318:Z$328,$C$318:$C$328,$C418,$D$318:$D$328,$D418)*
SUMIFS(Z$332:Z$342,$C$332:$C$342,$C418,$D$332:$D$342,$D418)*
SUMPRODUCT($D$147:$N$152*($D$146:$N$146=$E$345)*($D$145:$N$145=$D418)*($C$147:$C$152=$B418))
)
)</f>
        <v>0</v>
      </c>
      <c r="AA418" s="99" cm="1">
        <f t="array" ref="AA418">$A418 * $E$108 * (
(
SUMIFS(AA$318:AA$328,$C$318:$C$328,$C418,$D$318:$D$328,$D418)*
SUMIFS(AA$332:AA$342,$C$332:$C$342,$C418,$D$332:$D$342,$D418)*
SUMPRODUCT($D$147:$N$152*($D$146:$N$146=$E$346)*($D$145:$N$145=$D418)*($C$147:$C$152=$B418))
) -
(
SUMIFS(AA$318:AA$328,$C$318:$C$328,$C418,$D$318:$D$328,$D418)*
SUMIFS(AA$332:AA$342,$C$332:$C$342,$C418,$D$332:$D$342,$D418)*
SUMPRODUCT($D$147:$N$152*($D$146:$N$146=$E$345)*($D$145:$N$145=$D418)*($C$147:$C$152=$B418))
)
)</f>
        <v>0</v>
      </c>
      <c r="AB418" s="99" cm="1">
        <f t="array" ref="AB418">$A418 * $E$108 * (
(
SUMIFS(AB$318:AB$328,$C$318:$C$328,$C418,$D$318:$D$328,$D418)*
SUMIFS(AB$332:AB$342,$C$332:$C$342,$C418,$D$332:$D$342,$D418)*
SUMPRODUCT($D$147:$N$152*($D$146:$N$146=$E$346)*($D$145:$N$145=$D418)*($C$147:$C$152=$B418))
) -
(
SUMIFS(AB$318:AB$328,$C$318:$C$328,$C418,$D$318:$D$328,$D418)*
SUMIFS(AB$332:AB$342,$C$332:$C$342,$C418,$D$332:$D$342,$D418)*
SUMPRODUCT($D$147:$N$152*($D$146:$N$146=$E$345)*($D$145:$N$145=$D418)*($C$147:$C$152=$B418))
)
)</f>
        <v>0</v>
      </c>
      <c r="AC418" s="99" cm="1">
        <f t="array" ref="AC418">$A418 * $E$108 * (
(
SUMIFS(AC$318:AC$328,$C$318:$C$328,$C418,$D$318:$D$328,$D418)*
SUMIFS(AC$332:AC$342,$C$332:$C$342,$C418,$D$332:$D$342,$D418)*
SUMPRODUCT($D$147:$N$152*($D$146:$N$146=$E$346)*($D$145:$N$145=$D418)*($C$147:$C$152=$B418))
) -
(
SUMIFS(AC$318:AC$328,$C$318:$C$328,$C418,$D$318:$D$328,$D418)*
SUMIFS(AC$332:AC$342,$C$332:$C$342,$C418,$D$332:$D$342,$D418)*
SUMPRODUCT($D$147:$N$152*($D$146:$N$146=$E$345)*($D$145:$N$145=$D418)*($C$147:$C$152=$B418))
)
)</f>
        <v>0</v>
      </c>
      <c r="AD418" s="99" cm="1">
        <f t="array" ref="AD418">$A418 * $E$108 * (
(
SUMIFS(AD$318:AD$328,$C$318:$C$328,$C418,$D$318:$D$328,$D418)*
SUMIFS(AD$332:AD$342,$C$332:$C$342,$C418,$D$332:$D$342,$D418)*
SUMPRODUCT($D$147:$N$152*($D$146:$N$146=$E$346)*($D$145:$N$145=$D418)*($C$147:$C$152=$B418))
) -
(
SUMIFS(AD$318:AD$328,$C$318:$C$328,$C418,$D$318:$D$328,$D418)*
SUMIFS(AD$332:AD$342,$C$332:$C$342,$C418,$D$332:$D$342,$D418)*
SUMPRODUCT($D$147:$N$152*($D$146:$N$146=$E$345)*($D$145:$N$145=$D418)*($C$147:$C$152=$B418))
)
)</f>
        <v>0</v>
      </c>
    </row>
    <row r="419" spans="1:30" x14ac:dyDescent="0.2">
      <c r="A419" s="15">
        <f>1</f>
        <v>1</v>
      </c>
      <c r="B419" s="6" t="s">
        <v>50</v>
      </c>
      <c r="C419" s="6" t="s">
        <v>37</v>
      </c>
      <c r="D419" s="6" t="s">
        <v>125</v>
      </c>
      <c r="E419" s="99" cm="1">
        <f t="array" ref="E419">$A419 * $E$108 * (
(
SUMIFS(E$318:E$328,$C$318:$C$328,$C419,$D$318:$D$328,$D419)*
SUMIFS(E$332:E$342,$C$332:$C$342,$C419,$D$332:$D$342,$D419)*
SUMPRODUCT($D$147:$N$152*($D$146:$N$146=$E$346)*($D$145:$N$145=$D419)*($C$147:$C$152=$B419))
) -
(
SUMIFS(E$318:E$328,$C$318:$C$328,$C419,$D$318:$D$328,$D419)*
SUMIFS(E$332:E$342,$C$332:$C$342,$C419,$D$332:$D$342,$D419)*
SUMPRODUCT($D$147:$N$152*($D$146:$N$146=$E$345)*($D$145:$N$145=$D419)*($C$147:$C$152=$B419))
)
)</f>
        <v>0</v>
      </c>
      <c r="F419" s="99" cm="1">
        <f t="array" ref="F419">$A419 * $E$108 * (
(
SUMIFS(F$318:F$328,$C$318:$C$328,$C419,$D$318:$D$328,$D419)*
SUMIFS(F$332:F$342,$C$332:$C$342,$C419,$D$332:$D$342,$D419)*
SUMPRODUCT($D$147:$N$152*($D$146:$N$146=$E$346)*($D$145:$N$145=$D419)*($C$147:$C$152=$B419))
) -
(
SUMIFS(F$318:F$328,$C$318:$C$328,$C419,$D$318:$D$328,$D419)*
SUMIFS(F$332:F$342,$C$332:$C$342,$C419,$D$332:$D$342,$D419)*
SUMPRODUCT($D$147:$N$152*($D$146:$N$146=$E$345)*($D$145:$N$145=$D419)*($C$147:$C$152=$B419))
)
)</f>
        <v>0</v>
      </c>
      <c r="G419" s="99" cm="1">
        <f t="array" ref="G419">$A419 * $E$108 * (
(
SUMIFS(G$318:G$328,$C$318:$C$328,$C419,$D$318:$D$328,$D419)*
SUMIFS(G$332:G$342,$C$332:$C$342,$C419,$D$332:$D$342,$D419)*
SUMPRODUCT($D$147:$N$152*($D$146:$N$146=$E$346)*($D$145:$N$145=$D419)*($C$147:$C$152=$B419))
) -
(
SUMIFS(G$318:G$328,$C$318:$C$328,$C419,$D$318:$D$328,$D419)*
SUMIFS(G$332:G$342,$C$332:$C$342,$C419,$D$332:$D$342,$D419)*
SUMPRODUCT($D$147:$N$152*($D$146:$N$146=$E$345)*($D$145:$N$145=$D419)*($C$147:$C$152=$B419))
)
)</f>
        <v>0</v>
      </c>
      <c r="H419" s="99" cm="1">
        <f t="array" ref="H419">$A419 * $E$108 * (
(
SUMIFS(H$318:H$328,$C$318:$C$328,$C419,$D$318:$D$328,$D419)*
SUMIFS(H$332:H$342,$C$332:$C$342,$C419,$D$332:$D$342,$D419)*
SUMPRODUCT($D$147:$N$152*($D$146:$N$146=$E$346)*($D$145:$N$145=$D419)*($C$147:$C$152=$B419))
) -
(
SUMIFS(H$318:H$328,$C$318:$C$328,$C419,$D$318:$D$328,$D419)*
SUMIFS(H$332:H$342,$C$332:$C$342,$C419,$D$332:$D$342,$D419)*
SUMPRODUCT($D$147:$N$152*($D$146:$N$146=$E$345)*($D$145:$N$145=$D419)*($C$147:$C$152=$B419))
)
)</f>
        <v>0</v>
      </c>
      <c r="I419" s="99" cm="1">
        <f t="array" ref="I419">$A419 * $E$108 * (
(
SUMIFS(I$318:I$328,$C$318:$C$328,$C419,$D$318:$D$328,$D419)*
SUMIFS(I$332:I$342,$C$332:$C$342,$C419,$D$332:$D$342,$D419)*
SUMPRODUCT($D$147:$N$152*($D$146:$N$146=$E$346)*($D$145:$N$145=$D419)*($C$147:$C$152=$B419))
) -
(
SUMIFS(I$318:I$328,$C$318:$C$328,$C419,$D$318:$D$328,$D419)*
SUMIFS(I$332:I$342,$C$332:$C$342,$C419,$D$332:$D$342,$D419)*
SUMPRODUCT($D$147:$N$152*($D$146:$N$146=$E$345)*($D$145:$N$145=$D419)*($C$147:$C$152=$B419))
)
)</f>
        <v>0</v>
      </c>
      <c r="J419" s="99" cm="1">
        <f t="array" ref="J419">$A419 * $E$108 * (
(
SUMIFS(J$318:J$328,$C$318:$C$328,$C419,$D$318:$D$328,$D419)*
SUMIFS(J$332:J$342,$C$332:$C$342,$C419,$D$332:$D$342,$D419)*
SUMPRODUCT($D$147:$N$152*($D$146:$N$146=$E$346)*($D$145:$N$145=$D419)*($C$147:$C$152=$B419))
) -
(
SUMIFS(J$318:J$328,$C$318:$C$328,$C419,$D$318:$D$328,$D419)*
SUMIFS(J$332:J$342,$C$332:$C$342,$C419,$D$332:$D$342,$D419)*
SUMPRODUCT($D$147:$N$152*($D$146:$N$146=$E$345)*($D$145:$N$145=$D419)*($C$147:$C$152=$B419))
)
)</f>
        <v>0</v>
      </c>
      <c r="K419" s="99" cm="1">
        <f t="array" ref="K419">$A419 * $E$108 * (
(
SUMIFS(K$318:K$328,$C$318:$C$328,$C419,$D$318:$D$328,$D419)*
SUMIFS(K$332:K$342,$C$332:$C$342,$C419,$D$332:$D$342,$D419)*
SUMPRODUCT($D$147:$N$152*($D$146:$N$146=$E$346)*($D$145:$N$145=$D419)*($C$147:$C$152=$B419))
) -
(
SUMIFS(K$318:K$328,$C$318:$C$328,$C419,$D$318:$D$328,$D419)*
SUMIFS(K$332:K$342,$C$332:$C$342,$C419,$D$332:$D$342,$D419)*
SUMPRODUCT($D$147:$N$152*($D$146:$N$146=$E$345)*($D$145:$N$145=$D419)*($C$147:$C$152=$B419))
)
)</f>
        <v>0</v>
      </c>
      <c r="L419" s="99" cm="1">
        <f t="array" ref="L419">$A419 * $E$108 * (
(
SUMIFS(L$318:L$328,$C$318:$C$328,$C419,$D$318:$D$328,$D419)*
SUMIFS(L$332:L$342,$C$332:$C$342,$C419,$D$332:$D$342,$D419)*
SUMPRODUCT($D$147:$N$152*($D$146:$N$146=$E$346)*($D$145:$N$145=$D419)*($C$147:$C$152=$B419))
) -
(
SUMIFS(L$318:L$328,$C$318:$C$328,$C419,$D$318:$D$328,$D419)*
SUMIFS(L$332:L$342,$C$332:$C$342,$C419,$D$332:$D$342,$D419)*
SUMPRODUCT($D$147:$N$152*($D$146:$N$146=$E$345)*($D$145:$N$145=$D419)*($C$147:$C$152=$B419))
)
)</f>
        <v>0</v>
      </c>
      <c r="M419" s="99" cm="1">
        <f t="array" ref="M419">$A419 * $E$108 * (
(
SUMIFS(M$318:M$328,$C$318:$C$328,$C419,$D$318:$D$328,$D419)*
SUMIFS(M$332:M$342,$C$332:$C$342,$C419,$D$332:$D$342,$D419)*
SUMPRODUCT($D$147:$N$152*($D$146:$N$146=$E$346)*($D$145:$N$145=$D419)*($C$147:$C$152=$B419))
) -
(
SUMIFS(M$318:M$328,$C$318:$C$328,$C419,$D$318:$D$328,$D419)*
SUMIFS(M$332:M$342,$C$332:$C$342,$C419,$D$332:$D$342,$D419)*
SUMPRODUCT($D$147:$N$152*($D$146:$N$146=$E$345)*($D$145:$N$145=$D419)*($C$147:$C$152=$B419))
)
)</f>
        <v>0</v>
      </c>
      <c r="N419" s="99" cm="1">
        <f t="array" ref="N419">$A419 * $E$108 * (
(
SUMIFS(N$318:N$328,$C$318:$C$328,$C419,$D$318:$D$328,$D419)*
SUMIFS(N$332:N$342,$C$332:$C$342,$C419,$D$332:$D$342,$D419)*
SUMPRODUCT($D$147:$N$152*($D$146:$N$146=$E$346)*($D$145:$N$145=$D419)*($C$147:$C$152=$B419))
) -
(
SUMIFS(N$318:N$328,$C$318:$C$328,$C419,$D$318:$D$328,$D419)*
SUMIFS(N$332:N$342,$C$332:$C$342,$C419,$D$332:$D$342,$D419)*
SUMPRODUCT($D$147:$N$152*($D$146:$N$146=$E$345)*($D$145:$N$145=$D419)*($C$147:$C$152=$B419))
)
)</f>
        <v>0</v>
      </c>
      <c r="O419" s="99" cm="1">
        <f t="array" ref="O419">$A419 * $E$108 * (
(
SUMIFS(O$318:O$328,$C$318:$C$328,$C419,$D$318:$D$328,$D419)*
SUMIFS(O$332:O$342,$C$332:$C$342,$C419,$D$332:$D$342,$D419)*
SUMPRODUCT($D$147:$N$152*($D$146:$N$146=$E$346)*($D$145:$N$145=$D419)*($C$147:$C$152=$B419))
) -
(
SUMIFS(O$318:O$328,$C$318:$C$328,$C419,$D$318:$D$328,$D419)*
SUMIFS(O$332:O$342,$C$332:$C$342,$C419,$D$332:$D$342,$D419)*
SUMPRODUCT($D$147:$N$152*($D$146:$N$146=$E$345)*($D$145:$N$145=$D419)*($C$147:$C$152=$B419))
)
)</f>
        <v>0</v>
      </c>
      <c r="P419" s="99" cm="1">
        <f t="array" ref="P419">$A419 * $E$108 * (
(
SUMIFS(P$318:P$328,$C$318:$C$328,$C419,$D$318:$D$328,$D419)*
SUMIFS(P$332:P$342,$C$332:$C$342,$C419,$D$332:$D$342,$D419)*
SUMPRODUCT($D$147:$N$152*($D$146:$N$146=$E$346)*($D$145:$N$145=$D419)*($C$147:$C$152=$B419))
) -
(
SUMIFS(P$318:P$328,$C$318:$C$328,$C419,$D$318:$D$328,$D419)*
SUMIFS(P$332:P$342,$C$332:$C$342,$C419,$D$332:$D$342,$D419)*
SUMPRODUCT($D$147:$N$152*($D$146:$N$146=$E$345)*($D$145:$N$145=$D419)*($C$147:$C$152=$B419))
)
)</f>
        <v>0</v>
      </c>
      <c r="Q419" s="99" cm="1">
        <f t="array" ref="Q419">$A419 * $E$108 * (
(
SUMIFS(Q$318:Q$328,$C$318:$C$328,$C419,$D$318:$D$328,$D419)*
SUMIFS(Q$332:Q$342,$C$332:$C$342,$C419,$D$332:$D$342,$D419)*
SUMPRODUCT($D$147:$N$152*($D$146:$N$146=$E$346)*($D$145:$N$145=$D419)*($C$147:$C$152=$B419))
) -
(
SUMIFS(Q$318:Q$328,$C$318:$C$328,$C419,$D$318:$D$328,$D419)*
SUMIFS(Q$332:Q$342,$C$332:$C$342,$C419,$D$332:$D$342,$D419)*
SUMPRODUCT($D$147:$N$152*($D$146:$N$146=$E$345)*($D$145:$N$145=$D419)*($C$147:$C$152=$B419))
)
)</f>
        <v>0</v>
      </c>
      <c r="R419" s="99" cm="1">
        <f t="array" ref="R419">$A419 * $E$108 * (
(
SUMIFS(R$318:R$328,$C$318:$C$328,$C419,$D$318:$D$328,$D419)*
SUMIFS(R$332:R$342,$C$332:$C$342,$C419,$D$332:$D$342,$D419)*
SUMPRODUCT($D$147:$N$152*($D$146:$N$146=$E$346)*($D$145:$N$145=$D419)*($C$147:$C$152=$B419))
) -
(
SUMIFS(R$318:R$328,$C$318:$C$328,$C419,$D$318:$D$328,$D419)*
SUMIFS(R$332:R$342,$C$332:$C$342,$C419,$D$332:$D$342,$D419)*
SUMPRODUCT($D$147:$N$152*($D$146:$N$146=$E$345)*($D$145:$N$145=$D419)*($C$147:$C$152=$B419))
)
)</f>
        <v>0</v>
      </c>
      <c r="S419" s="99" cm="1">
        <f t="array" ref="S419">$A419 * $E$108 * (
(
SUMIFS(S$318:S$328,$C$318:$C$328,$C419,$D$318:$D$328,$D419)*
SUMIFS(S$332:S$342,$C$332:$C$342,$C419,$D$332:$D$342,$D419)*
SUMPRODUCT($D$147:$N$152*($D$146:$N$146=$E$346)*($D$145:$N$145=$D419)*($C$147:$C$152=$B419))
) -
(
SUMIFS(S$318:S$328,$C$318:$C$328,$C419,$D$318:$D$328,$D419)*
SUMIFS(S$332:S$342,$C$332:$C$342,$C419,$D$332:$D$342,$D419)*
SUMPRODUCT($D$147:$N$152*($D$146:$N$146=$E$345)*($D$145:$N$145=$D419)*($C$147:$C$152=$B419))
)
)</f>
        <v>0</v>
      </c>
      <c r="T419" s="99" cm="1">
        <f t="array" ref="T419">$A419 * $E$108 * (
(
SUMIFS(T$318:T$328,$C$318:$C$328,$C419,$D$318:$D$328,$D419)*
SUMIFS(T$332:T$342,$C$332:$C$342,$C419,$D$332:$D$342,$D419)*
SUMPRODUCT($D$147:$N$152*($D$146:$N$146=$E$346)*($D$145:$N$145=$D419)*($C$147:$C$152=$B419))
) -
(
SUMIFS(T$318:T$328,$C$318:$C$328,$C419,$D$318:$D$328,$D419)*
SUMIFS(T$332:T$342,$C$332:$C$342,$C419,$D$332:$D$342,$D419)*
SUMPRODUCT($D$147:$N$152*($D$146:$N$146=$E$345)*($D$145:$N$145=$D419)*($C$147:$C$152=$B419))
)
)</f>
        <v>0</v>
      </c>
      <c r="U419" s="99" cm="1">
        <f t="array" ref="U419">$A419 * $E$108 * (
(
SUMIFS(U$318:U$328,$C$318:$C$328,$C419,$D$318:$D$328,$D419)*
SUMIFS(U$332:U$342,$C$332:$C$342,$C419,$D$332:$D$342,$D419)*
SUMPRODUCT($D$147:$N$152*($D$146:$N$146=$E$346)*($D$145:$N$145=$D419)*($C$147:$C$152=$B419))
) -
(
SUMIFS(U$318:U$328,$C$318:$C$328,$C419,$D$318:$D$328,$D419)*
SUMIFS(U$332:U$342,$C$332:$C$342,$C419,$D$332:$D$342,$D419)*
SUMPRODUCT($D$147:$N$152*($D$146:$N$146=$E$345)*($D$145:$N$145=$D419)*($C$147:$C$152=$B419))
)
)</f>
        <v>0</v>
      </c>
      <c r="V419" s="99" cm="1">
        <f t="array" ref="V419">$A419 * $E$108 * (
(
SUMIFS(V$318:V$328,$C$318:$C$328,$C419,$D$318:$D$328,$D419)*
SUMIFS(V$332:V$342,$C$332:$C$342,$C419,$D$332:$D$342,$D419)*
SUMPRODUCT($D$147:$N$152*($D$146:$N$146=$E$346)*($D$145:$N$145=$D419)*($C$147:$C$152=$B419))
) -
(
SUMIFS(V$318:V$328,$C$318:$C$328,$C419,$D$318:$D$328,$D419)*
SUMIFS(V$332:V$342,$C$332:$C$342,$C419,$D$332:$D$342,$D419)*
SUMPRODUCT($D$147:$N$152*($D$146:$N$146=$E$345)*($D$145:$N$145=$D419)*($C$147:$C$152=$B419))
)
)</f>
        <v>0</v>
      </c>
      <c r="W419" s="99" cm="1">
        <f t="array" ref="W419">$A419 * $E$108 * (
(
SUMIFS(W$318:W$328,$C$318:$C$328,$C419,$D$318:$D$328,$D419)*
SUMIFS(W$332:W$342,$C$332:$C$342,$C419,$D$332:$D$342,$D419)*
SUMPRODUCT($D$147:$N$152*($D$146:$N$146=$E$346)*($D$145:$N$145=$D419)*($C$147:$C$152=$B419))
) -
(
SUMIFS(W$318:W$328,$C$318:$C$328,$C419,$D$318:$D$328,$D419)*
SUMIFS(W$332:W$342,$C$332:$C$342,$C419,$D$332:$D$342,$D419)*
SUMPRODUCT($D$147:$N$152*($D$146:$N$146=$E$345)*($D$145:$N$145=$D419)*($C$147:$C$152=$B419))
)
)</f>
        <v>0</v>
      </c>
      <c r="X419" s="99" cm="1">
        <f t="array" ref="X419">$A419 * $E$108 * (
(
SUMIFS(X$318:X$328,$C$318:$C$328,$C419,$D$318:$D$328,$D419)*
SUMIFS(X$332:X$342,$C$332:$C$342,$C419,$D$332:$D$342,$D419)*
SUMPRODUCT($D$147:$N$152*($D$146:$N$146=$E$346)*($D$145:$N$145=$D419)*($C$147:$C$152=$B419))
) -
(
SUMIFS(X$318:X$328,$C$318:$C$328,$C419,$D$318:$D$328,$D419)*
SUMIFS(X$332:X$342,$C$332:$C$342,$C419,$D$332:$D$342,$D419)*
SUMPRODUCT($D$147:$N$152*($D$146:$N$146=$E$345)*($D$145:$N$145=$D419)*($C$147:$C$152=$B419))
)
)</f>
        <v>0</v>
      </c>
      <c r="Y419" s="99" cm="1">
        <f t="array" ref="Y419">$A419 * $E$108 * (
(
SUMIFS(Y$318:Y$328,$C$318:$C$328,$C419,$D$318:$D$328,$D419)*
SUMIFS(Y$332:Y$342,$C$332:$C$342,$C419,$D$332:$D$342,$D419)*
SUMPRODUCT($D$147:$N$152*($D$146:$N$146=$E$346)*($D$145:$N$145=$D419)*($C$147:$C$152=$B419))
) -
(
SUMIFS(Y$318:Y$328,$C$318:$C$328,$C419,$D$318:$D$328,$D419)*
SUMIFS(Y$332:Y$342,$C$332:$C$342,$C419,$D$332:$D$342,$D419)*
SUMPRODUCT($D$147:$N$152*($D$146:$N$146=$E$345)*($D$145:$N$145=$D419)*($C$147:$C$152=$B419))
)
)</f>
        <v>0</v>
      </c>
      <c r="Z419" s="99" cm="1">
        <f t="array" ref="Z419">$A419 * $E$108 * (
(
SUMIFS(Z$318:Z$328,$C$318:$C$328,$C419,$D$318:$D$328,$D419)*
SUMIFS(Z$332:Z$342,$C$332:$C$342,$C419,$D$332:$D$342,$D419)*
SUMPRODUCT($D$147:$N$152*($D$146:$N$146=$E$346)*($D$145:$N$145=$D419)*($C$147:$C$152=$B419))
) -
(
SUMIFS(Z$318:Z$328,$C$318:$C$328,$C419,$D$318:$D$328,$D419)*
SUMIFS(Z$332:Z$342,$C$332:$C$342,$C419,$D$332:$D$342,$D419)*
SUMPRODUCT($D$147:$N$152*($D$146:$N$146=$E$345)*($D$145:$N$145=$D419)*($C$147:$C$152=$B419))
)
)</f>
        <v>0</v>
      </c>
      <c r="AA419" s="99" cm="1">
        <f t="array" ref="AA419">$A419 * $E$108 * (
(
SUMIFS(AA$318:AA$328,$C$318:$C$328,$C419,$D$318:$D$328,$D419)*
SUMIFS(AA$332:AA$342,$C$332:$C$342,$C419,$D$332:$D$342,$D419)*
SUMPRODUCT($D$147:$N$152*($D$146:$N$146=$E$346)*($D$145:$N$145=$D419)*($C$147:$C$152=$B419))
) -
(
SUMIFS(AA$318:AA$328,$C$318:$C$328,$C419,$D$318:$D$328,$D419)*
SUMIFS(AA$332:AA$342,$C$332:$C$342,$C419,$D$332:$D$342,$D419)*
SUMPRODUCT($D$147:$N$152*($D$146:$N$146=$E$345)*($D$145:$N$145=$D419)*($C$147:$C$152=$B419))
)
)</f>
        <v>0</v>
      </c>
      <c r="AB419" s="99" cm="1">
        <f t="array" ref="AB419">$A419 * $E$108 * (
(
SUMIFS(AB$318:AB$328,$C$318:$C$328,$C419,$D$318:$D$328,$D419)*
SUMIFS(AB$332:AB$342,$C$332:$C$342,$C419,$D$332:$D$342,$D419)*
SUMPRODUCT($D$147:$N$152*($D$146:$N$146=$E$346)*($D$145:$N$145=$D419)*($C$147:$C$152=$B419))
) -
(
SUMIFS(AB$318:AB$328,$C$318:$C$328,$C419,$D$318:$D$328,$D419)*
SUMIFS(AB$332:AB$342,$C$332:$C$342,$C419,$D$332:$D$342,$D419)*
SUMPRODUCT($D$147:$N$152*($D$146:$N$146=$E$345)*($D$145:$N$145=$D419)*($C$147:$C$152=$B419))
)
)</f>
        <v>0</v>
      </c>
      <c r="AC419" s="99" cm="1">
        <f t="array" ref="AC419">$A419 * $E$108 * (
(
SUMIFS(AC$318:AC$328,$C$318:$C$328,$C419,$D$318:$D$328,$D419)*
SUMIFS(AC$332:AC$342,$C$332:$C$342,$C419,$D$332:$D$342,$D419)*
SUMPRODUCT($D$147:$N$152*($D$146:$N$146=$E$346)*($D$145:$N$145=$D419)*($C$147:$C$152=$B419))
) -
(
SUMIFS(AC$318:AC$328,$C$318:$C$328,$C419,$D$318:$D$328,$D419)*
SUMIFS(AC$332:AC$342,$C$332:$C$342,$C419,$D$332:$D$342,$D419)*
SUMPRODUCT($D$147:$N$152*($D$146:$N$146=$E$345)*($D$145:$N$145=$D419)*($C$147:$C$152=$B419))
)
)</f>
        <v>0</v>
      </c>
      <c r="AD419" s="99" cm="1">
        <f t="array" ref="AD419">$A419 * $E$108 * (
(
SUMIFS(AD$318:AD$328,$C$318:$C$328,$C419,$D$318:$D$328,$D419)*
SUMIFS(AD$332:AD$342,$C$332:$C$342,$C419,$D$332:$D$342,$D419)*
SUMPRODUCT($D$147:$N$152*($D$146:$N$146=$E$346)*($D$145:$N$145=$D419)*($C$147:$C$152=$B419))
) -
(
SUMIFS(AD$318:AD$328,$C$318:$C$328,$C419,$D$318:$D$328,$D419)*
SUMIFS(AD$332:AD$342,$C$332:$C$342,$C419,$D$332:$D$342,$D419)*
SUMPRODUCT($D$147:$N$152*($D$146:$N$146=$E$345)*($D$145:$N$145=$D419)*($C$147:$C$152=$B419))
)
)</f>
        <v>0</v>
      </c>
    </row>
    <row r="420" spans="1:30" x14ac:dyDescent="0.2">
      <c r="A420" s="15">
        <f>1</f>
        <v>1</v>
      </c>
      <c r="B420" s="6" t="s">
        <v>51</v>
      </c>
      <c r="C420" s="6" t="s">
        <v>37</v>
      </c>
      <c r="D420" s="6" t="s">
        <v>125</v>
      </c>
      <c r="E420" s="99" cm="1">
        <f t="array" ref="E420">$A420 * $E$108 * (
(
SUMIFS(E$318:E$328,$C$318:$C$328,$C420,$D$318:$D$328,$D420)*
SUMIFS(E$332:E$342,$C$332:$C$342,$C420,$D$332:$D$342,$D420)*
SUMPRODUCT($D$147:$N$152*($D$146:$N$146=$E$346)*($D$145:$N$145=$D420)*($C$147:$C$152=$B420))
) -
(
SUMIFS(E$318:E$328,$C$318:$C$328,$C420,$D$318:$D$328,$D420)*
SUMIFS(E$332:E$342,$C$332:$C$342,$C420,$D$332:$D$342,$D420)*
SUMPRODUCT($D$147:$N$152*($D$146:$N$146=$E$345)*($D$145:$N$145=$D420)*($C$147:$C$152=$B420))
)
)</f>
        <v>0</v>
      </c>
      <c r="F420" s="99" cm="1">
        <f t="array" ref="F420">$A420 * $E$108 * (
(
SUMIFS(F$318:F$328,$C$318:$C$328,$C420,$D$318:$D$328,$D420)*
SUMIFS(F$332:F$342,$C$332:$C$342,$C420,$D$332:$D$342,$D420)*
SUMPRODUCT($D$147:$N$152*($D$146:$N$146=$E$346)*($D$145:$N$145=$D420)*($C$147:$C$152=$B420))
) -
(
SUMIFS(F$318:F$328,$C$318:$C$328,$C420,$D$318:$D$328,$D420)*
SUMIFS(F$332:F$342,$C$332:$C$342,$C420,$D$332:$D$342,$D420)*
SUMPRODUCT($D$147:$N$152*($D$146:$N$146=$E$345)*($D$145:$N$145=$D420)*($C$147:$C$152=$B420))
)
)</f>
        <v>0</v>
      </c>
      <c r="G420" s="99" cm="1">
        <f t="array" ref="G420">$A420 * $E$108 * (
(
SUMIFS(G$318:G$328,$C$318:$C$328,$C420,$D$318:$D$328,$D420)*
SUMIFS(G$332:G$342,$C$332:$C$342,$C420,$D$332:$D$342,$D420)*
SUMPRODUCT($D$147:$N$152*($D$146:$N$146=$E$346)*($D$145:$N$145=$D420)*($C$147:$C$152=$B420))
) -
(
SUMIFS(G$318:G$328,$C$318:$C$328,$C420,$D$318:$D$328,$D420)*
SUMIFS(G$332:G$342,$C$332:$C$342,$C420,$D$332:$D$342,$D420)*
SUMPRODUCT($D$147:$N$152*($D$146:$N$146=$E$345)*($D$145:$N$145=$D420)*($C$147:$C$152=$B420))
)
)</f>
        <v>0</v>
      </c>
      <c r="H420" s="99" cm="1">
        <f t="array" ref="H420">$A420 * $E$108 * (
(
SUMIFS(H$318:H$328,$C$318:$C$328,$C420,$D$318:$D$328,$D420)*
SUMIFS(H$332:H$342,$C$332:$C$342,$C420,$D$332:$D$342,$D420)*
SUMPRODUCT($D$147:$N$152*($D$146:$N$146=$E$346)*($D$145:$N$145=$D420)*($C$147:$C$152=$B420))
) -
(
SUMIFS(H$318:H$328,$C$318:$C$328,$C420,$D$318:$D$328,$D420)*
SUMIFS(H$332:H$342,$C$332:$C$342,$C420,$D$332:$D$342,$D420)*
SUMPRODUCT($D$147:$N$152*($D$146:$N$146=$E$345)*($D$145:$N$145=$D420)*($C$147:$C$152=$B420))
)
)</f>
        <v>0</v>
      </c>
      <c r="I420" s="99" cm="1">
        <f t="array" ref="I420">$A420 * $E$108 * (
(
SUMIFS(I$318:I$328,$C$318:$C$328,$C420,$D$318:$D$328,$D420)*
SUMIFS(I$332:I$342,$C$332:$C$342,$C420,$D$332:$D$342,$D420)*
SUMPRODUCT($D$147:$N$152*($D$146:$N$146=$E$346)*($D$145:$N$145=$D420)*($C$147:$C$152=$B420))
) -
(
SUMIFS(I$318:I$328,$C$318:$C$328,$C420,$D$318:$D$328,$D420)*
SUMIFS(I$332:I$342,$C$332:$C$342,$C420,$D$332:$D$342,$D420)*
SUMPRODUCT($D$147:$N$152*($D$146:$N$146=$E$345)*($D$145:$N$145=$D420)*($C$147:$C$152=$B420))
)
)</f>
        <v>0</v>
      </c>
      <c r="J420" s="99" cm="1">
        <f t="array" ref="J420">$A420 * $E$108 * (
(
SUMIFS(J$318:J$328,$C$318:$C$328,$C420,$D$318:$D$328,$D420)*
SUMIFS(J$332:J$342,$C$332:$C$342,$C420,$D$332:$D$342,$D420)*
SUMPRODUCT($D$147:$N$152*($D$146:$N$146=$E$346)*($D$145:$N$145=$D420)*($C$147:$C$152=$B420))
) -
(
SUMIFS(J$318:J$328,$C$318:$C$328,$C420,$D$318:$D$328,$D420)*
SUMIFS(J$332:J$342,$C$332:$C$342,$C420,$D$332:$D$342,$D420)*
SUMPRODUCT($D$147:$N$152*($D$146:$N$146=$E$345)*($D$145:$N$145=$D420)*($C$147:$C$152=$B420))
)
)</f>
        <v>0</v>
      </c>
      <c r="K420" s="99" cm="1">
        <f t="array" ref="K420">$A420 * $E$108 * (
(
SUMIFS(K$318:K$328,$C$318:$C$328,$C420,$D$318:$D$328,$D420)*
SUMIFS(K$332:K$342,$C$332:$C$342,$C420,$D$332:$D$342,$D420)*
SUMPRODUCT($D$147:$N$152*($D$146:$N$146=$E$346)*($D$145:$N$145=$D420)*($C$147:$C$152=$B420))
) -
(
SUMIFS(K$318:K$328,$C$318:$C$328,$C420,$D$318:$D$328,$D420)*
SUMIFS(K$332:K$342,$C$332:$C$342,$C420,$D$332:$D$342,$D420)*
SUMPRODUCT($D$147:$N$152*($D$146:$N$146=$E$345)*($D$145:$N$145=$D420)*($C$147:$C$152=$B420))
)
)</f>
        <v>0</v>
      </c>
      <c r="L420" s="99" cm="1">
        <f t="array" ref="L420">$A420 * $E$108 * (
(
SUMIFS(L$318:L$328,$C$318:$C$328,$C420,$D$318:$D$328,$D420)*
SUMIFS(L$332:L$342,$C$332:$C$342,$C420,$D$332:$D$342,$D420)*
SUMPRODUCT($D$147:$N$152*($D$146:$N$146=$E$346)*($D$145:$N$145=$D420)*($C$147:$C$152=$B420))
) -
(
SUMIFS(L$318:L$328,$C$318:$C$328,$C420,$D$318:$D$328,$D420)*
SUMIFS(L$332:L$342,$C$332:$C$342,$C420,$D$332:$D$342,$D420)*
SUMPRODUCT($D$147:$N$152*($D$146:$N$146=$E$345)*($D$145:$N$145=$D420)*($C$147:$C$152=$B420))
)
)</f>
        <v>0</v>
      </c>
      <c r="M420" s="99" cm="1">
        <f t="array" ref="M420">$A420 * $E$108 * (
(
SUMIFS(M$318:M$328,$C$318:$C$328,$C420,$D$318:$D$328,$D420)*
SUMIFS(M$332:M$342,$C$332:$C$342,$C420,$D$332:$D$342,$D420)*
SUMPRODUCT($D$147:$N$152*($D$146:$N$146=$E$346)*($D$145:$N$145=$D420)*($C$147:$C$152=$B420))
) -
(
SUMIFS(M$318:M$328,$C$318:$C$328,$C420,$D$318:$D$328,$D420)*
SUMIFS(M$332:M$342,$C$332:$C$342,$C420,$D$332:$D$342,$D420)*
SUMPRODUCT($D$147:$N$152*($D$146:$N$146=$E$345)*($D$145:$N$145=$D420)*($C$147:$C$152=$B420))
)
)</f>
        <v>0</v>
      </c>
      <c r="N420" s="99" cm="1">
        <f t="array" ref="N420">$A420 * $E$108 * (
(
SUMIFS(N$318:N$328,$C$318:$C$328,$C420,$D$318:$D$328,$D420)*
SUMIFS(N$332:N$342,$C$332:$C$342,$C420,$D$332:$D$342,$D420)*
SUMPRODUCT($D$147:$N$152*($D$146:$N$146=$E$346)*($D$145:$N$145=$D420)*($C$147:$C$152=$B420))
) -
(
SUMIFS(N$318:N$328,$C$318:$C$328,$C420,$D$318:$D$328,$D420)*
SUMIFS(N$332:N$342,$C$332:$C$342,$C420,$D$332:$D$342,$D420)*
SUMPRODUCT($D$147:$N$152*($D$146:$N$146=$E$345)*($D$145:$N$145=$D420)*($C$147:$C$152=$B420))
)
)</f>
        <v>0</v>
      </c>
      <c r="O420" s="99" cm="1">
        <f t="array" ref="O420">$A420 * $E$108 * (
(
SUMIFS(O$318:O$328,$C$318:$C$328,$C420,$D$318:$D$328,$D420)*
SUMIFS(O$332:O$342,$C$332:$C$342,$C420,$D$332:$D$342,$D420)*
SUMPRODUCT($D$147:$N$152*($D$146:$N$146=$E$346)*($D$145:$N$145=$D420)*($C$147:$C$152=$B420))
) -
(
SUMIFS(O$318:O$328,$C$318:$C$328,$C420,$D$318:$D$328,$D420)*
SUMIFS(O$332:O$342,$C$332:$C$342,$C420,$D$332:$D$342,$D420)*
SUMPRODUCT($D$147:$N$152*($D$146:$N$146=$E$345)*($D$145:$N$145=$D420)*($C$147:$C$152=$B420))
)
)</f>
        <v>0</v>
      </c>
      <c r="P420" s="99" cm="1">
        <f t="array" ref="P420">$A420 * $E$108 * (
(
SUMIFS(P$318:P$328,$C$318:$C$328,$C420,$D$318:$D$328,$D420)*
SUMIFS(P$332:P$342,$C$332:$C$342,$C420,$D$332:$D$342,$D420)*
SUMPRODUCT($D$147:$N$152*($D$146:$N$146=$E$346)*($D$145:$N$145=$D420)*($C$147:$C$152=$B420))
) -
(
SUMIFS(P$318:P$328,$C$318:$C$328,$C420,$D$318:$D$328,$D420)*
SUMIFS(P$332:P$342,$C$332:$C$342,$C420,$D$332:$D$342,$D420)*
SUMPRODUCT($D$147:$N$152*($D$146:$N$146=$E$345)*($D$145:$N$145=$D420)*($C$147:$C$152=$B420))
)
)</f>
        <v>0</v>
      </c>
      <c r="Q420" s="99" cm="1">
        <f t="array" ref="Q420">$A420 * $E$108 * (
(
SUMIFS(Q$318:Q$328,$C$318:$C$328,$C420,$D$318:$D$328,$D420)*
SUMIFS(Q$332:Q$342,$C$332:$C$342,$C420,$D$332:$D$342,$D420)*
SUMPRODUCT($D$147:$N$152*($D$146:$N$146=$E$346)*($D$145:$N$145=$D420)*($C$147:$C$152=$B420))
) -
(
SUMIFS(Q$318:Q$328,$C$318:$C$328,$C420,$D$318:$D$328,$D420)*
SUMIFS(Q$332:Q$342,$C$332:$C$342,$C420,$D$332:$D$342,$D420)*
SUMPRODUCT($D$147:$N$152*($D$146:$N$146=$E$345)*($D$145:$N$145=$D420)*($C$147:$C$152=$B420))
)
)</f>
        <v>0</v>
      </c>
      <c r="R420" s="99" cm="1">
        <f t="array" ref="R420">$A420 * $E$108 * (
(
SUMIFS(R$318:R$328,$C$318:$C$328,$C420,$D$318:$D$328,$D420)*
SUMIFS(R$332:R$342,$C$332:$C$342,$C420,$D$332:$D$342,$D420)*
SUMPRODUCT($D$147:$N$152*($D$146:$N$146=$E$346)*($D$145:$N$145=$D420)*($C$147:$C$152=$B420))
) -
(
SUMIFS(R$318:R$328,$C$318:$C$328,$C420,$D$318:$D$328,$D420)*
SUMIFS(R$332:R$342,$C$332:$C$342,$C420,$D$332:$D$342,$D420)*
SUMPRODUCT($D$147:$N$152*($D$146:$N$146=$E$345)*($D$145:$N$145=$D420)*($C$147:$C$152=$B420))
)
)</f>
        <v>0</v>
      </c>
      <c r="S420" s="99" cm="1">
        <f t="array" ref="S420">$A420 * $E$108 * (
(
SUMIFS(S$318:S$328,$C$318:$C$328,$C420,$D$318:$D$328,$D420)*
SUMIFS(S$332:S$342,$C$332:$C$342,$C420,$D$332:$D$342,$D420)*
SUMPRODUCT($D$147:$N$152*($D$146:$N$146=$E$346)*($D$145:$N$145=$D420)*($C$147:$C$152=$B420))
) -
(
SUMIFS(S$318:S$328,$C$318:$C$328,$C420,$D$318:$D$328,$D420)*
SUMIFS(S$332:S$342,$C$332:$C$342,$C420,$D$332:$D$342,$D420)*
SUMPRODUCT($D$147:$N$152*($D$146:$N$146=$E$345)*($D$145:$N$145=$D420)*($C$147:$C$152=$B420))
)
)</f>
        <v>0</v>
      </c>
      <c r="T420" s="99" cm="1">
        <f t="array" ref="T420">$A420 * $E$108 * (
(
SUMIFS(T$318:T$328,$C$318:$C$328,$C420,$D$318:$D$328,$D420)*
SUMIFS(T$332:T$342,$C$332:$C$342,$C420,$D$332:$D$342,$D420)*
SUMPRODUCT($D$147:$N$152*($D$146:$N$146=$E$346)*($D$145:$N$145=$D420)*($C$147:$C$152=$B420))
) -
(
SUMIFS(T$318:T$328,$C$318:$C$328,$C420,$D$318:$D$328,$D420)*
SUMIFS(T$332:T$342,$C$332:$C$342,$C420,$D$332:$D$342,$D420)*
SUMPRODUCT($D$147:$N$152*($D$146:$N$146=$E$345)*($D$145:$N$145=$D420)*($C$147:$C$152=$B420))
)
)</f>
        <v>0</v>
      </c>
      <c r="U420" s="99" cm="1">
        <f t="array" ref="U420">$A420 * $E$108 * (
(
SUMIFS(U$318:U$328,$C$318:$C$328,$C420,$D$318:$D$328,$D420)*
SUMIFS(U$332:U$342,$C$332:$C$342,$C420,$D$332:$D$342,$D420)*
SUMPRODUCT($D$147:$N$152*($D$146:$N$146=$E$346)*($D$145:$N$145=$D420)*($C$147:$C$152=$B420))
) -
(
SUMIFS(U$318:U$328,$C$318:$C$328,$C420,$D$318:$D$328,$D420)*
SUMIFS(U$332:U$342,$C$332:$C$342,$C420,$D$332:$D$342,$D420)*
SUMPRODUCT($D$147:$N$152*($D$146:$N$146=$E$345)*($D$145:$N$145=$D420)*($C$147:$C$152=$B420))
)
)</f>
        <v>0</v>
      </c>
      <c r="V420" s="99" cm="1">
        <f t="array" ref="V420">$A420 * $E$108 * (
(
SUMIFS(V$318:V$328,$C$318:$C$328,$C420,$D$318:$D$328,$D420)*
SUMIFS(V$332:V$342,$C$332:$C$342,$C420,$D$332:$D$342,$D420)*
SUMPRODUCT($D$147:$N$152*($D$146:$N$146=$E$346)*($D$145:$N$145=$D420)*($C$147:$C$152=$B420))
) -
(
SUMIFS(V$318:V$328,$C$318:$C$328,$C420,$D$318:$D$328,$D420)*
SUMIFS(V$332:V$342,$C$332:$C$342,$C420,$D$332:$D$342,$D420)*
SUMPRODUCT($D$147:$N$152*($D$146:$N$146=$E$345)*($D$145:$N$145=$D420)*($C$147:$C$152=$B420))
)
)</f>
        <v>0</v>
      </c>
      <c r="W420" s="99" cm="1">
        <f t="array" ref="W420">$A420 * $E$108 * (
(
SUMIFS(W$318:W$328,$C$318:$C$328,$C420,$D$318:$D$328,$D420)*
SUMIFS(W$332:W$342,$C$332:$C$342,$C420,$D$332:$D$342,$D420)*
SUMPRODUCT($D$147:$N$152*($D$146:$N$146=$E$346)*($D$145:$N$145=$D420)*($C$147:$C$152=$B420))
) -
(
SUMIFS(W$318:W$328,$C$318:$C$328,$C420,$D$318:$D$328,$D420)*
SUMIFS(W$332:W$342,$C$332:$C$342,$C420,$D$332:$D$342,$D420)*
SUMPRODUCT($D$147:$N$152*($D$146:$N$146=$E$345)*($D$145:$N$145=$D420)*($C$147:$C$152=$B420))
)
)</f>
        <v>0</v>
      </c>
      <c r="X420" s="99" cm="1">
        <f t="array" ref="X420">$A420 * $E$108 * (
(
SUMIFS(X$318:X$328,$C$318:$C$328,$C420,$D$318:$D$328,$D420)*
SUMIFS(X$332:X$342,$C$332:$C$342,$C420,$D$332:$D$342,$D420)*
SUMPRODUCT($D$147:$N$152*($D$146:$N$146=$E$346)*($D$145:$N$145=$D420)*($C$147:$C$152=$B420))
) -
(
SUMIFS(X$318:X$328,$C$318:$C$328,$C420,$D$318:$D$328,$D420)*
SUMIFS(X$332:X$342,$C$332:$C$342,$C420,$D$332:$D$342,$D420)*
SUMPRODUCT($D$147:$N$152*($D$146:$N$146=$E$345)*($D$145:$N$145=$D420)*($C$147:$C$152=$B420))
)
)</f>
        <v>0</v>
      </c>
      <c r="Y420" s="99" cm="1">
        <f t="array" ref="Y420">$A420 * $E$108 * (
(
SUMIFS(Y$318:Y$328,$C$318:$C$328,$C420,$D$318:$D$328,$D420)*
SUMIFS(Y$332:Y$342,$C$332:$C$342,$C420,$D$332:$D$342,$D420)*
SUMPRODUCT($D$147:$N$152*($D$146:$N$146=$E$346)*($D$145:$N$145=$D420)*($C$147:$C$152=$B420))
) -
(
SUMIFS(Y$318:Y$328,$C$318:$C$328,$C420,$D$318:$D$328,$D420)*
SUMIFS(Y$332:Y$342,$C$332:$C$342,$C420,$D$332:$D$342,$D420)*
SUMPRODUCT($D$147:$N$152*($D$146:$N$146=$E$345)*($D$145:$N$145=$D420)*($C$147:$C$152=$B420))
)
)</f>
        <v>0</v>
      </c>
      <c r="Z420" s="99" cm="1">
        <f t="array" ref="Z420">$A420 * $E$108 * (
(
SUMIFS(Z$318:Z$328,$C$318:$C$328,$C420,$D$318:$D$328,$D420)*
SUMIFS(Z$332:Z$342,$C$332:$C$342,$C420,$D$332:$D$342,$D420)*
SUMPRODUCT($D$147:$N$152*($D$146:$N$146=$E$346)*($D$145:$N$145=$D420)*($C$147:$C$152=$B420))
) -
(
SUMIFS(Z$318:Z$328,$C$318:$C$328,$C420,$D$318:$D$328,$D420)*
SUMIFS(Z$332:Z$342,$C$332:$C$342,$C420,$D$332:$D$342,$D420)*
SUMPRODUCT($D$147:$N$152*($D$146:$N$146=$E$345)*($D$145:$N$145=$D420)*($C$147:$C$152=$B420))
)
)</f>
        <v>0</v>
      </c>
      <c r="AA420" s="99" cm="1">
        <f t="array" ref="AA420">$A420 * $E$108 * (
(
SUMIFS(AA$318:AA$328,$C$318:$C$328,$C420,$D$318:$D$328,$D420)*
SUMIFS(AA$332:AA$342,$C$332:$C$342,$C420,$D$332:$D$342,$D420)*
SUMPRODUCT($D$147:$N$152*($D$146:$N$146=$E$346)*($D$145:$N$145=$D420)*($C$147:$C$152=$B420))
) -
(
SUMIFS(AA$318:AA$328,$C$318:$C$328,$C420,$D$318:$D$328,$D420)*
SUMIFS(AA$332:AA$342,$C$332:$C$342,$C420,$D$332:$D$342,$D420)*
SUMPRODUCT($D$147:$N$152*($D$146:$N$146=$E$345)*($D$145:$N$145=$D420)*($C$147:$C$152=$B420))
)
)</f>
        <v>0</v>
      </c>
      <c r="AB420" s="99" cm="1">
        <f t="array" ref="AB420">$A420 * $E$108 * (
(
SUMIFS(AB$318:AB$328,$C$318:$C$328,$C420,$D$318:$D$328,$D420)*
SUMIFS(AB$332:AB$342,$C$332:$C$342,$C420,$D$332:$D$342,$D420)*
SUMPRODUCT($D$147:$N$152*($D$146:$N$146=$E$346)*($D$145:$N$145=$D420)*($C$147:$C$152=$B420))
) -
(
SUMIFS(AB$318:AB$328,$C$318:$C$328,$C420,$D$318:$D$328,$D420)*
SUMIFS(AB$332:AB$342,$C$332:$C$342,$C420,$D$332:$D$342,$D420)*
SUMPRODUCT($D$147:$N$152*($D$146:$N$146=$E$345)*($D$145:$N$145=$D420)*($C$147:$C$152=$B420))
)
)</f>
        <v>0</v>
      </c>
      <c r="AC420" s="99" cm="1">
        <f t="array" ref="AC420">$A420 * $E$108 * (
(
SUMIFS(AC$318:AC$328,$C$318:$C$328,$C420,$D$318:$D$328,$D420)*
SUMIFS(AC$332:AC$342,$C$332:$C$342,$C420,$D$332:$D$342,$D420)*
SUMPRODUCT($D$147:$N$152*($D$146:$N$146=$E$346)*($D$145:$N$145=$D420)*($C$147:$C$152=$B420))
) -
(
SUMIFS(AC$318:AC$328,$C$318:$C$328,$C420,$D$318:$D$328,$D420)*
SUMIFS(AC$332:AC$342,$C$332:$C$342,$C420,$D$332:$D$342,$D420)*
SUMPRODUCT($D$147:$N$152*($D$146:$N$146=$E$345)*($D$145:$N$145=$D420)*($C$147:$C$152=$B420))
)
)</f>
        <v>0</v>
      </c>
      <c r="AD420" s="99" cm="1">
        <f t="array" ref="AD420">$A420 * $E$108 * (
(
SUMIFS(AD$318:AD$328,$C$318:$C$328,$C420,$D$318:$D$328,$D420)*
SUMIFS(AD$332:AD$342,$C$332:$C$342,$C420,$D$332:$D$342,$D420)*
SUMPRODUCT($D$147:$N$152*($D$146:$N$146=$E$346)*($D$145:$N$145=$D420)*($C$147:$C$152=$B420))
) -
(
SUMIFS(AD$318:AD$328,$C$318:$C$328,$C420,$D$318:$D$328,$D420)*
SUMIFS(AD$332:AD$342,$C$332:$C$342,$C420,$D$332:$D$342,$D420)*
SUMPRODUCT($D$147:$N$152*($D$146:$N$146=$E$345)*($D$145:$N$145=$D420)*($C$147:$C$152=$B420))
)
)</f>
        <v>0</v>
      </c>
    </row>
    <row r="421" spans="1:30" x14ac:dyDescent="0.2">
      <c r="A421" s="15">
        <f>1</f>
        <v>1</v>
      </c>
      <c r="B421" s="6" t="s">
        <v>46</v>
      </c>
      <c r="C421" s="6" t="s">
        <v>37</v>
      </c>
      <c r="D421" s="6" t="s">
        <v>123</v>
      </c>
      <c r="E421" s="99" cm="1">
        <f t="array" ref="E421">$A421 * $E$108 * (
(
SUMIFS(E$318:E$328,$C$318:$C$328,$C421,$D$318:$D$328,$D421)*
SUMIFS(E$332:E$342,$C$332:$C$342,$C421,$D$332:$D$342,$D421)*
SUMPRODUCT($D$147:$N$152*($D$146:$N$146=$E$346)*($D$145:$N$145=$D421)*($C$147:$C$152=$B421))
) -
(
SUMIFS(E$318:E$328,$C$318:$C$328,$C421,$D$318:$D$328,$D421)*
SUMIFS(E$332:E$342,$C$332:$C$342,$C421,$D$332:$D$342,$D421)*
SUMPRODUCT($D$147:$N$152*($D$146:$N$146=$E$345)*($D$145:$N$145=$D421)*($C$147:$C$152=$B421))
)
)</f>
        <v>0</v>
      </c>
      <c r="F421" s="99" cm="1">
        <f t="array" ref="F421">$A421 * $E$108 * (
(
SUMIFS(F$318:F$328,$C$318:$C$328,$C421,$D$318:$D$328,$D421)*
SUMIFS(F$332:F$342,$C$332:$C$342,$C421,$D$332:$D$342,$D421)*
SUMPRODUCT($D$147:$N$152*($D$146:$N$146=$E$346)*($D$145:$N$145=$D421)*($C$147:$C$152=$B421))
) -
(
SUMIFS(F$318:F$328,$C$318:$C$328,$C421,$D$318:$D$328,$D421)*
SUMIFS(F$332:F$342,$C$332:$C$342,$C421,$D$332:$D$342,$D421)*
SUMPRODUCT($D$147:$N$152*($D$146:$N$146=$E$345)*($D$145:$N$145=$D421)*($C$147:$C$152=$B421))
)
)</f>
        <v>0</v>
      </c>
      <c r="G421" s="99" cm="1">
        <f t="array" ref="G421">$A421 * $E$108 * (
(
SUMIFS(G$318:G$328,$C$318:$C$328,$C421,$D$318:$D$328,$D421)*
SUMIFS(G$332:G$342,$C$332:$C$342,$C421,$D$332:$D$342,$D421)*
SUMPRODUCT($D$147:$N$152*($D$146:$N$146=$E$346)*($D$145:$N$145=$D421)*($C$147:$C$152=$B421))
) -
(
SUMIFS(G$318:G$328,$C$318:$C$328,$C421,$D$318:$D$328,$D421)*
SUMIFS(G$332:G$342,$C$332:$C$342,$C421,$D$332:$D$342,$D421)*
SUMPRODUCT($D$147:$N$152*($D$146:$N$146=$E$345)*($D$145:$N$145=$D421)*($C$147:$C$152=$B421))
)
)</f>
        <v>0</v>
      </c>
      <c r="H421" s="99" cm="1">
        <f t="array" ref="H421">$A421 * $E$108 * (
(
SUMIFS(H$318:H$328,$C$318:$C$328,$C421,$D$318:$D$328,$D421)*
SUMIFS(H$332:H$342,$C$332:$C$342,$C421,$D$332:$D$342,$D421)*
SUMPRODUCT($D$147:$N$152*($D$146:$N$146=$E$346)*($D$145:$N$145=$D421)*($C$147:$C$152=$B421))
) -
(
SUMIFS(H$318:H$328,$C$318:$C$328,$C421,$D$318:$D$328,$D421)*
SUMIFS(H$332:H$342,$C$332:$C$342,$C421,$D$332:$D$342,$D421)*
SUMPRODUCT($D$147:$N$152*($D$146:$N$146=$E$345)*($D$145:$N$145=$D421)*($C$147:$C$152=$B421))
)
)</f>
        <v>0</v>
      </c>
      <c r="I421" s="99" cm="1">
        <f t="array" ref="I421">$A421 * $E$108 * (
(
SUMIFS(I$318:I$328,$C$318:$C$328,$C421,$D$318:$D$328,$D421)*
SUMIFS(I$332:I$342,$C$332:$C$342,$C421,$D$332:$D$342,$D421)*
SUMPRODUCT($D$147:$N$152*($D$146:$N$146=$E$346)*($D$145:$N$145=$D421)*($C$147:$C$152=$B421))
) -
(
SUMIFS(I$318:I$328,$C$318:$C$328,$C421,$D$318:$D$328,$D421)*
SUMIFS(I$332:I$342,$C$332:$C$342,$C421,$D$332:$D$342,$D421)*
SUMPRODUCT($D$147:$N$152*($D$146:$N$146=$E$345)*($D$145:$N$145=$D421)*($C$147:$C$152=$B421))
)
)</f>
        <v>0</v>
      </c>
      <c r="J421" s="99" cm="1">
        <f t="array" ref="J421">$A421 * $E$108 * (
(
SUMIFS(J$318:J$328,$C$318:$C$328,$C421,$D$318:$D$328,$D421)*
SUMIFS(J$332:J$342,$C$332:$C$342,$C421,$D$332:$D$342,$D421)*
SUMPRODUCT($D$147:$N$152*($D$146:$N$146=$E$346)*($D$145:$N$145=$D421)*($C$147:$C$152=$B421))
) -
(
SUMIFS(J$318:J$328,$C$318:$C$328,$C421,$D$318:$D$328,$D421)*
SUMIFS(J$332:J$342,$C$332:$C$342,$C421,$D$332:$D$342,$D421)*
SUMPRODUCT($D$147:$N$152*($D$146:$N$146=$E$345)*($D$145:$N$145=$D421)*($C$147:$C$152=$B421))
)
)</f>
        <v>0</v>
      </c>
      <c r="K421" s="99" cm="1">
        <f t="array" ref="K421">$A421 * $E$108 * (
(
SUMIFS(K$318:K$328,$C$318:$C$328,$C421,$D$318:$D$328,$D421)*
SUMIFS(K$332:K$342,$C$332:$C$342,$C421,$D$332:$D$342,$D421)*
SUMPRODUCT($D$147:$N$152*($D$146:$N$146=$E$346)*($D$145:$N$145=$D421)*($C$147:$C$152=$B421))
) -
(
SUMIFS(K$318:K$328,$C$318:$C$328,$C421,$D$318:$D$328,$D421)*
SUMIFS(K$332:K$342,$C$332:$C$342,$C421,$D$332:$D$342,$D421)*
SUMPRODUCT($D$147:$N$152*($D$146:$N$146=$E$345)*($D$145:$N$145=$D421)*($C$147:$C$152=$B421))
)
)</f>
        <v>0</v>
      </c>
      <c r="L421" s="99" cm="1">
        <f t="array" ref="L421">$A421 * $E$108 * (
(
SUMIFS(L$318:L$328,$C$318:$C$328,$C421,$D$318:$D$328,$D421)*
SUMIFS(L$332:L$342,$C$332:$C$342,$C421,$D$332:$D$342,$D421)*
SUMPRODUCT($D$147:$N$152*($D$146:$N$146=$E$346)*($D$145:$N$145=$D421)*($C$147:$C$152=$B421))
) -
(
SUMIFS(L$318:L$328,$C$318:$C$328,$C421,$D$318:$D$328,$D421)*
SUMIFS(L$332:L$342,$C$332:$C$342,$C421,$D$332:$D$342,$D421)*
SUMPRODUCT($D$147:$N$152*($D$146:$N$146=$E$345)*($D$145:$N$145=$D421)*($C$147:$C$152=$B421))
)
)</f>
        <v>0</v>
      </c>
      <c r="M421" s="99" cm="1">
        <f t="array" ref="M421">$A421 * $E$108 * (
(
SUMIFS(M$318:M$328,$C$318:$C$328,$C421,$D$318:$D$328,$D421)*
SUMIFS(M$332:M$342,$C$332:$C$342,$C421,$D$332:$D$342,$D421)*
SUMPRODUCT($D$147:$N$152*($D$146:$N$146=$E$346)*($D$145:$N$145=$D421)*($C$147:$C$152=$B421))
) -
(
SUMIFS(M$318:M$328,$C$318:$C$328,$C421,$D$318:$D$328,$D421)*
SUMIFS(M$332:M$342,$C$332:$C$342,$C421,$D$332:$D$342,$D421)*
SUMPRODUCT($D$147:$N$152*($D$146:$N$146=$E$345)*($D$145:$N$145=$D421)*($C$147:$C$152=$B421))
)
)</f>
        <v>0</v>
      </c>
      <c r="N421" s="99" cm="1">
        <f t="array" ref="N421">$A421 * $E$108 * (
(
SUMIFS(N$318:N$328,$C$318:$C$328,$C421,$D$318:$D$328,$D421)*
SUMIFS(N$332:N$342,$C$332:$C$342,$C421,$D$332:$D$342,$D421)*
SUMPRODUCT($D$147:$N$152*($D$146:$N$146=$E$346)*($D$145:$N$145=$D421)*($C$147:$C$152=$B421))
) -
(
SUMIFS(N$318:N$328,$C$318:$C$328,$C421,$D$318:$D$328,$D421)*
SUMIFS(N$332:N$342,$C$332:$C$342,$C421,$D$332:$D$342,$D421)*
SUMPRODUCT($D$147:$N$152*($D$146:$N$146=$E$345)*($D$145:$N$145=$D421)*($C$147:$C$152=$B421))
)
)</f>
        <v>0</v>
      </c>
      <c r="O421" s="99" cm="1">
        <f t="array" ref="O421">$A421 * $E$108 * (
(
SUMIFS(O$318:O$328,$C$318:$C$328,$C421,$D$318:$D$328,$D421)*
SUMIFS(O$332:O$342,$C$332:$C$342,$C421,$D$332:$D$342,$D421)*
SUMPRODUCT($D$147:$N$152*($D$146:$N$146=$E$346)*($D$145:$N$145=$D421)*($C$147:$C$152=$B421))
) -
(
SUMIFS(O$318:O$328,$C$318:$C$328,$C421,$D$318:$D$328,$D421)*
SUMIFS(O$332:O$342,$C$332:$C$342,$C421,$D$332:$D$342,$D421)*
SUMPRODUCT($D$147:$N$152*($D$146:$N$146=$E$345)*($D$145:$N$145=$D421)*($C$147:$C$152=$B421))
)
)</f>
        <v>0</v>
      </c>
      <c r="P421" s="99" cm="1">
        <f t="array" ref="P421">$A421 * $E$108 * (
(
SUMIFS(P$318:P$328,$C$318:$C$328,$C421,$D$318:$D$328,$D421)*
SUMIFS(P$332:P$342,$C$332:$C$342,$C421,$D$332:$D$342,$D421)*
SUMPRODUCT($D$147:$N$152*($D$146:$N$146=$E$346)*($D$145:$N$145=$D421)*($C$147:$C$152=$B421))
) -
(
SUMIFS(P$318:P$328,$C$318:$C$328,$C421,$D$318:$D$328,$D421)*
SUMIFS(P$332:P$342,$C$332:$C$342,$C421,$D$332:$D$342,$D421)*
SUMPRODUCT($D$147:$N$152*($D$146:$N$146=$E$345)*($D$145:$N$145=$D421)*($C$147:$C$152=$B421))
)
)</f>
        <v>0</v>
      </c>
      <c r="Q421" s="99" cm="1">
        <f t="array" ref="Q421">$A421 * $E$108 * (
(
SUMIFS(Q$318:Q$328,$C$318:$C$328,$C421,$D$318:$D$328,$D421)*
SUMIFS(Q$332:Q$342,$C$332:$C$342,$C421,$D$332:$D$342,$D421)*
SUMPRODUCT($D$147:$N$152*($D$146:$N$146=$E$346)*($D$145:$N$145=$D421)*($C$147:$C$152=$B421))
) -
(
SUMIFS(Q$318:Q$328,$C$318:$C$328,$C421,$D$318:$D$328,$D421)*
SUMIFS(Q$332:Q$342,$C$332:$C$342,$C421,$D$332:$D$342,$D421)*
SUMPRODUCT($D$147:$N$152*($D$146:$N$146=$E$345)*($D$145:$N$145=$D421)*($C$147:$C$152=$B421))
)
)</f>
        <v>0</v>
      </c>
      <c r="R421" s="99" cm="1">
        <f t="array" ref="R421">$A421 * $E$108 * (
(
SUMIFS(R$318:R$328,$C$318:$C$328,$C421,$D$318:$D$328,$D421)*
SUMIFS(R$332:R$342,$C$332:$C$342,$C421,$D$332:$D$342,$D421)*
SUMPRODUCT($D$147:$N$152*($D$146:$N$146=$E$346)*($D$145:$N$145=$D421)*($C$147:$C$152=$B421))
) -
(
SUMIFS(R$318:R$328,$C$318:$C$328,$C421,$D$318:$D$328,$D421)*
SUMIFS(R$332:R$342,$C$332:$C$342,$C421,$D$332:$D$342,$D421)*
SUMPRODUCT($D$147:$N$152*($D$146:$N$146=$E$345)*($D$145:$N$145=$D421)*($C$147:$C$152=$B421))
)
)</f>
        <v>0</v>
      </c>
      <c r="S421" s="99" cm="1">
        <f t="array" ref="S421">$A421 * $E$108 * (
(
SUMIFS(S$318:S$328,$C$318:$C$328,$C421,$D$318:$D$328,$D421)*
SUMIFS(S$332:S$342,$C$332:$C$342,$C421,$D$332:$D$342,$D421)*
SUMPRODUCT($D$147:$N$152*($D$146:$N$146=$E$346)*($D$145:$N$145=$D421)*($C$147:$C$152=$B421))
) -
(
SUMIFS(S$318:S$328,$C$318:$C$328,$C421,$D$318:$D$328,$D421)*
SUMIFS(S$332:S$342,$C$332:$C$342,$C421,$D$332:$D$342,$D421)*
SUMPRODUCT($D$147:$N$152*($D$146:$N$146=$E$345)*($D$145:$N$145=$D421)*($C$147:$C$152=$B421))
)
)</f>
        <v>0</v>
      </c>
      <c r="T421" s="99" cm="1">
        <f t="array" ref="T421">$A421 * $E$108 * (
(
SUMIFS(T$318:T$328,$C$318:$C$328,$C421,$D$318:$D$328,$D421)*
SUMIFS(T$332:T$342,$C$332:$C$342,$C421,$D$332:$D$342,$D421)*
SUMPRODUCT($D$147:$N$152*($D$146:$N$146=$E$346)*($D$145:$N$145=$D421)*($C$147:$C$152=$B421))
) -
(
SUMIFS(T$318:T$328,$C$318:$C$328,$C421,$D$318:$D$328,$D421)*
SUMIFS(T$332:T$342,$C$332:$C$342,$C421,$D$332:$D$342,$D421)*
SUMPRODUCT($D$147:$N$152*($D$146:$N$146=$E$345)*($D$145:$N$145=$D421)*($C$147:$C$152=$B421))
)
)</f>
        <v>0</v>
      </c>
      <c r="U421" s="99" cm="1">
        <f t="array" ref="U421">$A421 * $E$108 * (
(
SUMIFS(U$318:U$328,$C$318:$C$328,$C421,$D$318:$D$328,$D421)*
SUMIFS(U$332:U$342,$C$332:$C$342,$C421,$D$332:$D$342,$D421)*
SUMPRODUCT($D$147:$N$152*($D$146:$N$146=$E$346)*($D$145:$N$145=$D421)*($C$147:$C$152=$B421))
) -
(
SUMIFS(U$318:U$328,$C$318:$C$328,$C421,$D$318:$D$328,$D421)*
SUMIFS(U$332:U$342,$C$332:$C$342,$C421,$D$332:$D$342,$D421)*
SUMPRODUCT($D$147:$N$152*($D$146:$N$146=$E$345)*($D$145:$N$145=$D421)*($C$147:$C$152=$B421))
)
)</f>
        <v>0</v>
      </c>
      <c r="V421" s="99" cm="1">
        <f t="array" ref="V421">$A421 * $E$108 * (
(
SUMIFS(V$318:V$328,$C$318:$C$328,$C421,$D$318:$D$328,$D421)*
SUMIFS(V$332:V$342,$C$332:$C$342,$C421,$D$332:$D$342,$D421)*
SUMPRODUCT($D$147:$N$152*($D$146:$N$146=$E$346)*($D$145:$N$145=$D421)*($C$147:$C$152=$B421))
) -
(
SUMIFS(V$318:V$328,$C$318:$C$328,$C421,$D$318:$D$328,$D421)*
SUMIFS(V$332:V$342,$C$332:$C$342,$C421,$D$332:$D$342,$D421)*
SUMPRODUCT($D$147:$N$152*($D$146:$N$146=$E$345)*($D$145:$N$145=$D421)*($C$147:$C$152=$B421))
)
)</f>
        <v>0</v>
      </c>
      <c r="W421" s="99" cm="1">
        <f t="array" ref="W421">$A421 * $E$108 * (
(
SUMIFS(W$318:W$328,$C$318:$C$328,$C421,$D$318:$D$328,$D421)*
SUMIFS(W$332:W$342,$C$332:$C$342,$C421,$D$332:$D$342,$D421)*
SUMPRODUCT($D$147:$N$152*($D$146:$N$146=$E$346)*($D$145:$N$145=$D421)*($C$147:$C$152=$B421))
) -
(
SUMIFS(W$318:W$328,$C$318:$C$328,$C421,$D$318:$D$328,$D421)*
SUMIFS(W$332:W$342,$C$332:$C$342,$C421,$D$332:$D$342,$D421)*
SUMPRODUCT($D$147:$N$152*($D$146:$N$146=$E$345)*($D$145:$N$145=$D421)*($C$147:$C$152=$B421))
)
)</f>
        <v>0</v>
      </c>
      <c r="X421" s="99" cm="1">
        <f t="array" ref="X421">$A421 * $E$108 * (
(
SUMIFS(X$318:X$328,$C$318:$C$328,$C421,$D$318:$D$328,$D421)*
SUMIFS(X$332:X$342,$C$332:$C$342,$C421,$D$332:$D$342,$D421)*
SUMPRODUCT($D$147:$N$152*($D$146:$N$146=$E$346)*($D$145:$N$145=$D421)*($C$147:$C$152=$B421))
) -
(
SUMIFS(X$318:X$328,$C$318:$C$328,$C421,$D$318:$D$328,$D421)*
SUMIFS(X$332:X$342,$C$332:$C$342,$C421,$D$332:$D$342,$D421)*
SUMPRODUCT($D$147:$N$152*($D$146:$N$146=$E$345)*($D$145:$N$145=$D421)*($C$147:$C$152=$B421))
)
)</f>
        <v>0</v>
      </c>
      <c r="Y421" s="99" cm="1">
        <f t="array" ref="Y421">$A421 * $E$108 * (
(
SUMIFS(Y$318:Y$328,$C$318:$C$328,$C421,$D$318:$D$328,$D421)*
SUMIFS(Y$332:Y$342,$C$332:$C$342,$C421,$D$332:$D$342,$D421)*
SUMPRODUCT($D$147:$N$152*($D$146:$N$146=$E$346)*($D$145:$N$145=$D421)*($C$147:$C$152=$B421))
) -
(
SUMIFS(Y$318:Y$328,$C$318:$C$328,$C421,$D$318:$D$328,$D421)*
SUMIFS(Y$332:Y$342,$C$332:$C$342,$C421,$D$332:$D$342,$D421)*
SUMPRODUCT($D$147:$N$152*($D$146:$N$146=$E$345)*($D$145:$N$145=$D421)*($C$147:$C$152=$B421))
)
)</f>
        <v>0</v>
      </c>
      <c r="Z421" s="99" cm="1">
        <f t="array" ref="Z421">$A421 * $E$108 * (
(
SUMIFS(Z$318:Z$328,$C$318:$C$328,$C421,$D$318:$D$328,$D421)*
SUMIFS(Z$332:Z$342,$C$332:$C$342,$C421,$D$332:$D$342,$D421)*
SUMPRODUCT($D$147:$N$152*($D$146:$N$146=$E$346)*($D$145:$N$145=$D421)*($C$147:$C$152=$B421))
) -
(
SUMIFS(Z$318:Z$328,$C$318:$C$328,$C421,$D$318:$D$328,$D421)*
SUMIFS(Z$332:Z$342,$C$332:$C$342,$C421,$D$332:$D$342,$D421)*
SUMPRODUCT($D$147:$N$152*($D$146:$N$146=$E$345)*($D$145:$N$145=$D421)*($C$147:$C$152=$B421))
)
)</f>
        <v>0</v>
      </c>
      <c r="AA421" s="99" cm="1">
        <f t="array" ref="AA421">$A421 * $E$108 * (
(
SUMIFS(AA$318:AA$328,$C$318:$C$328,$C421,$D$318:$D$328,$D421)*
SUMIFS(AA$332:AA$342,$C$332:$C$342,$C421,$D$332:$D$342,$D421)*
SUMPRODUCT($D$147:$N$152*($D$146:$N$146=$E$346)*($D$145:$N$145=$D421)*($C$147:$C$152=$B421))
) -
(
SUMIFS(AA$318:AA$328,$C$318:$C$328,$C421,$D$318:$D$328,$D421)*
SUMIFS(AA$332:AA$342,$C$332:$C$342,$C421,$D$332:$D$342,$D421)*
SUMPRODUCT($D$147:$N$152*($D$146:$N$146=$E$345)*($D$145:$N$145=$D421)*($C$147:$C$152=$B421))
)
)</f>
        <v>0</v>
      </c>
      <c r="AB421" s="99" cm="1">
        <f t="array" ref="AB421">$A421 * $E$108 * (
(
SUMIFS(AB$318:AB$328,$C$318:$C$328,$C421,$D$318:$D$328,$D421)*
SUMIFS(AB$332:AB$342,$C$332:$C$342,$C421,$D$332:$D$342,$D421)*
SUMPRODUCT($D$147:$N$152*($D$146:$N$146=$E$346)*($D$145:$N$145=$D421)*($C$147:$C$152=$B421))
) -
(
SUMIFS(AB$318:AB$328,$C$318:$C$328,$C421,$D$318:$D$328,$D421)*
SUMIFS(AB$332:AB$342,$C$332:$C$342,$C421,$D$332:$D$342,$D421)*
SUMPRODUCT($D$147:$N$152*($D$146:$N$146=$E$345)*($D$145:$N$145=$D421)*($C$147:$C$152=$B421))
)
)</f>
        <v>0</v>
      </c>
      <c r="AC421" s="99" cm="1">
        <f t="array" ref="AC421">$A421 * $E$108 * (
(
SUMIFS(AC$318:AC$328,$C$318:$C$328,$C421,$D$318:$D$328,$D421)*
SUMIFS(AC$332:AC$342,$C$332:$C$342,$C421,$D$332:$D$342,$D421)*
SUMPRODUCT($D$147:$N$152*($D$146:$N$146=$E$346)*($D$145:$N$145=$D421)*($C$147:$C$152=$B421))
) -
(
SUMIFS(AC$318:AC$328,$C$318:$C$328,$C421,$D$318:$D$328,$D421)*
SUMIFS(AC$332:AC$342,$C$332:$C$342,$C421,$D$332:$D$342,$D421)*
SUMPRODUCT($D$147:$N$152*($D$146:$N$146=$E$345)*($D$145:$N$145=$D421)*($C$147:$C$152=$B421))
)
)</f>
        <v>0</v>
      </c>
      <c r="AD421" s="99" cm="1">
        <f t="array" ref="AD421">$A421 * $E$108 * (
(
SUMIFS(AD$318:AD$328,$C$318:$C$328,$C421,$D$318:$D$328,$D421)*
SUMIFS(AD$332:AD$342,$C$332:$C$342,$C421,$D$332:$D$342,$D421)*
SUMPRODUCT($D$147:$N$152*($D$146:$N$146=$E$346)*($D$145:$N$145=$D421)*($C$147:$C$152=$B421))
) -
(
SUMIFS(AD$318:AD$328,$C$318:$C$328,$C421,$D$318:$D$328,$D421)*
SUMIFS(AD$332:AD$342,$C$332:$C$342,$C421,$D$332:$D$342,$D421)*
SUMPRODUCT($D$147:$N$152*($D$146:$N$146=$E$345)*($D$145:$N$145=$D421)*($C$147:$C$152=$B421))
)
)</f>
        <v>0</v>
      </c>
    </row>
    <row r="422" spans="1:30" x14ac:dyDescent="0.2">
      <c r="A422" s="15">
        <f>1</f>
        <v>1</v>
      </c>
      <c r="B422" s="6" t="s">
        <v>47</v>
      </c>
      <c r="C422" s="6" t="s">
        <v>37</v>
      </c>
      <c r="D422" s="6" t="s">
        <v>123</v>
      </c>
      <c r="E422" s="99" cm="1">
        <f t="array" ref="E422">$A422 * $E$108 * (
(
SUMIFS(E$318:E$328,$C$318:$C$328,$C422,$D$318:$D$328,$D422)*
SUMIFS(E$332:E$342,$C$332:$C$342,$C422,$D$332:$D$342,$D422)*
SUMPRODUCT($D$147:$N$152*($D$146:$N$146=$E$346)*($D$145:$N$145=$D422)*($C$147:$C$152=$B422))
) -
(
SUMIFS(E$318:E$328,$C$318:$C$328,$C422,$D$318:$D$328,$D422)*
SUMIFS(E$332:E$342,$C$332:$C$342,$C422,$D$332:$D$342,$D422)*
SUMPRODUCT($D$147:$N$152*($D$146:$N$146=$E$345)*($D$145:$N$145=$D422)*($C$147:$C$152=$B422))
)
)</f>
        <v>0</v>
      </c>
      <c r="F422" s="99" cm="1">
        <f t="array" ref="F422">$A422 * $E$108 * (
(
SUMIFS(F$318:F$328,$C$318:$C$328,$C422,$D$318:$D$328,$D422)*
SUMIFS(F$332:F$342,$C$332:$C$342,$C422,$D$332:$D$342,$D422)*
SUMPRODUCT($D$147:$N$152*($D$146:$N$146=$E$346)*($D$145:$N$145=$D422)*($C$147:$C$152=$B422))
) -
(
SUMIFS(F$318:F$328,$C$318:$C$328,$C422,$D$318:$D$328,$D422)*
SUMIFS(F$332:F$342,$C$332:$C$342,$C422,$D$332:$D$342,$D422)*
SUMPRODUCT($D$147:$N$152*($D$146:$N$146=$E$345)*($D$145:$N$145=$D422)*($C$147:$C$152=$B422))
)
)</f>
        <v>0</v>
      </c>
      <c r="G422" s="99" cm="1">
        <f t="array" ref="G422">$A422 * $E$108 * (
(
SUMIFS(G$318:G$328,$C$318:$C$328,$C422,$D$318:$D$328,$D422)*
SUMIFS(G$332:G$342,$C$332:$C$342,$C422,$D$332:$D$342,$D422)*
SUMPRODUCT($D$147:$N$152*($D$146:$N$146=$E$346)*($D$145:$N$145=$D422)*($C$147:$C$152=$B422))
) -
(
SUMIFS(G$318:G$328,$C$318:$C$328,$C422,$D$318:$D$328,$D422)*
SUMIFS(G$332:G$342,$C$332:$C$342,$C422,$D$332:$D$342,$D422)*
SUMPRODUCT($D$147:$N$152*($D$146:$N$146=$E$345)*($D$145:$N$145=$D422)*($C$147:$C$152=$B422))
)
)</f>
        <v>0</v>
      </c>
      <c r="H422" s="99" cm="1">
        <f t="array" ref="H422">$A422 * $E$108 * (
(
SUMIFS(H$318:H$328,$C$318:$C$328,$C422,$D$318:$D$328,$D422)*
SUMIFS(H$332:H$342,$C$332:$C$342,$C422,$D$332:$D$342,$D422)*
SUMPRODUCT($D$147:$N$152*($D$146:$N$146=$E$346)*($D$145:$N$145=$D422)*($C$147:$C$152=$B422))
) -
(
SUMIFS(H$318:H$328,$C$318:$C$328,$C422,$D$318:$D$328,$D422)*
SUMIFS(H$332:H$342,$C$332:$C$342,$C422,$D$332:$D$342,$D422)*
SUMPRODUCT($D$147:$N$152*($D$146:$N$146=$E$345)*($D$145:$N$145=$D422)*($C$147:$C$152=$B422))
)
)</f>
        <v>0</v>
      </c>
      <c r="I422" s="99" cm="1">
        <f t="array" ref="I422">$A422 * $E$108 * (
(
SUMIFS(I$318:I$328,$C$318:$C$328,$C422,$D$318:$D$328,$D422)*
SUMIFS(I$332:I$342,$C$332:$C$342,$C422,$D$332:$D$342,$D422)*
SUMPRODUCT($D$147:$N$152*($D$146:$N$146=$E$346)*($D$145:$N$145=$D422)*($C$147:$C$152=$B422))
) -
(
SUMIFS(I$318:I$328,$C$318:$C$328,$C422,$D$318:$D$328,$D422)*
SUMIFS(I$332:I$342,$C$332:$C$342,$C422,$D$332:$D$342,$D422)*
SUMPRODUCT($D$147:$N$152*($D$146:$N$146=$E$345)*($D$145:$N$145=$D422)*($C$147:$C$152=$B422))
)
)</f>
        <v>0</v>
      </c>
      <c r="J422" s="99" cm="1">
        <f t="array" ref="J422">$A422 * $E$108 * (
(
SUMIFS(J$318:J$328,$C$318:$C$328,$C422,$D$318:$D$328,$D422)*
SUMIFS(J$332:J$342,$C$332:$C$342,$C422,$D$332:$D$342,$D422)*
SUMPRODUCT($D$147:$N$152*($D$146:$N$146=$E$346)*($D$145:$N$145=$D422)*($C$147:$C$152=$B422))
) -
(
SUMIFS(J$318:J$328,$C$318:$C$328,$C422,$D$318:$D$328,$D422)*
SUMIFS(J$332:J$342,$C$332:$C$342,$C422,$D$332:$D$342,$D422)*
SUMPRODUCT($D$147:$N$152*($D$146:$N$146=$E$345)*($D$145:$N$145=$D422)*($C$147:$C$152=$B422))
)
)</f>
        <v>0</v>
      </c>
      <c r="K422" s="99" cm="1">
        <f t="array" ref="K422">$A422 * $E$108 * (
(
SUMIFS(K$318:K$328,$C$318:$C$328,$C422,$D$318:$D$328,$D422)*
SUMIFS(K$332:K$342,$C$332:$C$342,$C422,$D$332:$D$342,$D422)*
SUMPRODUCT($D$147:$N$152*($D$146:$N$146=$E$346)*($D$145:$N$145=$D422)*($C$147:$C$152=$B422))
) -
(
SUMIFS(K$318:K$328,$C$318:$C$328,$C422,$D$318:$D$328,$D422)*
SUMIFS(K$332:K$342,$C$332:$C$342,$C422,$D$332:$D$342,$D422)*
SUMPRODUCT($D$147:$N$152*($D$146:$N$146=$E$345)*($D$145:$N$145=$D422)*($C$147:$C$152=$B422))
)
)</f>
        <v>0</v>
      </c>
      <c r="L422" s="99" cm="1">
        <f t="array" ref="L422">$A422 * $E$108 * (
(
SUMIFS(L$318:L$328,$C$318:$C$328,$C422,$D$318:$D$328,$D422)*
SUMIFS(L$332:L$342,$C$332:$C$342,$C422,$D$332:$D$342,$D422)*
SUMPRODUCT($D$147:$N$152*($D$146:$N$146=$E$346)*($D$145:$N$145=$D422)*($C$147:$C$152=$B422))
) -
(
SUMIFS(L$318:L$328,$C$318:$C$328,$C422,$D$318:$D$328,$D422)*
SUMIFS(L$332:L$342,$C$332:$C$342,$C422,$D$332:$D$342,$D422)*
SUMPRODUCT($D$147:$N$152*($D$146:$N$146=$E$345)*($D$145:$N$145=$D422)*($C$147:$C$152=$B422))
)
)</f>
        <v>0</v>
      </c>
      <c r="M422" s="99" cm="1">
        <f t="array" ref="M422">$A422 * $E$108 * (
(
SUMIFS(M$318:M$328,$C$318:$C$328,$C422,$D$318:$D$328,$D422)*
SUMIFS(M$332:M$342,$C$332:$C$342,$C422,$D$332:$D$342,$D422)*
SUMPRODUCT($D$147:$N$152*($D$146:$N$146=$E$346)*($D$145:$N$145=$D422)*($C$147:$C$152=$B422))
) -
(
SUMIFS(M$318:M$328,$C$318:$C$328,$C422,$D$318:$D$328,$D422)*
SUMIFS(M$332:M$342,$C$332:$C$342,$C422,$D$332:$D$342,$D422)*
SUMPRODUCT($D$147:$N$152*($D$146:$N$146=$E$345)*($D$145:$N$145=$D422)*($C$147:$C$152=$B422))
)
)</f>
        <v>0</v>
      </c>
      <c r="N422" s="99" cm="1">
        <f t="array" ref="N422">$A422 * $E$108 * (
(
SUMIFS(N$318:N$328,$C$318:$C$328,$C422,$D$318:$D$328,$D422)*
SUMIFS(N$332:N$342,$C$332:$C$342,$C422,$D$332:$D$342,$D422)*
SUMPRODUCT($D$147:$N$152*($D$146:$N$146=$E$346)*($D$145:$N$145=$D422)*($C$147:$C$152=$B422))
) -
(
SUMIFS(N$318:N$328,$C$318:$C$328,$C422,$D$318:$D$328,$D422)*
SUMIFS(N$332:N$342,$C$332:$C$342,$C422,$D$332:$D$342,$D422)*
SUMPRODUCT($D$147:$N$152*($D$146:$N$146=$E$345)*($D$145:$N$145=$D422)*($C$147:$C$152=$B422))
)
)</f>
        <v>0</v>
      </c>
      <c r="O422" s="99" cm="1">
        <f t="array" ref="O422">$A422 * $E$108 * (
(
SUMIFS(O$318:O$328,$C$318:$C$328,$C422,$D$318:$D$328,$D422)*
SUMIFS(O$332:O$342,$C$332:$C$342,$C422,$D$332:$D$342,$D422)*
SUMPRODUCT($D$147:$N$152*($D$146:$N$146=$E$346)*($D$145:$N$145=$D422)*($C$147:$C$152=$B422))
) -
(
SUMIFS(O$318:O$328,$C$318:$C$328,$C422,$D$318:$D$328,$D422)*
SUMIFS(O$332:O$342,$C$332:$C$342,$C422,$D$332:$D$342,$D422)*
SUMPRODUCT($D$147:$N$152*($D$146:$N$146=$E$345)*($D$145:$N$145=$D422)*($C$147:$C$152=$B422))
)
)</f>
        <v>0</v>
      </c>
      <c r="P422" s="99" cm="1">
        <f t="array" ref="P422">$A422 * $E$108 * (
(
SUMIFS(P$318:P$328,$C$318:$C$328,$C422,$D$318:$D$328,$D422)*
SUMIFS(P$332:P$342,$C$332:$C$342,$C422,$D$332:$D$342,$D422)*
SUMPRODUCT($D$147:$N$152*($D$146:$N$146=$E$346)*($D$145:$N$145=$D422)*($C$147:$C$152=$B422))
) -
(
SUMIFS(P$318:P$328,$C$318:$C$328,$C422,$D$318:$D$328,$D422)*
SUMIFS(P$332:P$342,$C$332:$C$342,$C422,$D$332:$D$342,$D422)*
SUMPRODUCT($D$147:$N$152*($D$146:$N$146=$E$345)*($D$145:$N$145=$D422)*($C$147:$C$152=$B422))
)
)</f>
        <v>0</v>
      </c>
      <c r="Q422" s="99" cm="1">
        <f t="array" ref="Q422">$A422 * $E$108 * (
(
SUMIFS(Q$318:Q$328,$C$318:$C$328,$C422,$D$318:$D$328,$D422)*
SUMIFS(Q$332:Q$342,$C$332:$C$342,$C422,$D$332:$D$342,$D422)*
SUMPRODUCT($D$147:$N$152*($D$146:$N$146=$E$346)*($D$145:$N$145=$D422)*($C$147:$C$152=$B422))
) -
(
SUMIFS(Q$318:Q$328,$C$318:$C$328,$C422,$D$318:$D$328,$D422)*
SUMIFS(Q$332:Q$342,$C$332:$C$342,$C422,$D$332:$D$342,$D422)*
SUMPRODUCT($D$147:$N$152*($D$146:$N$146=$E$345)*($D$145:$N$145=$D422)*($C$147:$C$152=$B422))
)
)</f>
        <v>0</v>
      </c>
      <c r="R422" s="99" cm="1">
        <f t="array" ref="R422">$A422 * $E$108 * (
(
SUMIFS(R$318:R$328,$C$318:$C$328,$C422,$D$318:$D$328,$D422)*
SUMIFS(R$332:R$342,$C$332:$C$342,$C422,$D$332:$D$342,$D422)*
SUMPRODUCT($D$147:$N$152*($D$146:$N$146=$E$346)*($D$145:$N$145=$D422)*($C$147:$C$152=$B422))
) -
(
SUMIFS(R$318:R$328,$C$318:$C$328,$C422,$D$318:$D$328,$D422)*
SUMIFS(R$332:R$342,$C$332:$C$342,$C422,$D$332:$D$342,$D422)*
SUMPRODUCT($D$147:$N$152*($D$146:$N$146=$E$345)*($D$145:$N$145=$D422)*($C$147:$C$152=$B422))
)
)</f>
        <v>0</v>
      </c>
      <c r="S422" s="99" cm="1">
        <f t="array" ref="S422">$A422 * $E$108 * (
(
SUMIFS(S$318:S$328,$C$318:$C$328,$C422,$D$318:$D$328,$D422)*
SUMIFS(S$332:S$342,$C$332:$C$342,$C422,$D$332:$D$342,$D422)*
SUMPRODUCT($D$147:$N$152*($D$146:$N$146=$E$346)*($D$145:$N$145=$D422)*($C$147:$C$152=$B422))
) -
(
SUMIFS(S$318:S$328,$C$318:$C$328,$C422,$D$318:$D$328,$D422)*
SUMIFS(S$332:S$342,$C$332:$C$342,$C422,$D$332:$D$342,$D422)*
SUMPRODUCT($D$147:$N$152*($D$146:$N$146=$E$345)*($D$145:$N$145=$D422)*($C$147:$C$152=$B422))
)
)</f>
        <v>0</v>
      </c>
      <c r="T422" s="99" cm="1">
        <f t="array" ref="T422">$A422 * $E$108 * (
(
SUMIFS(T$318:T$328,$C$318:$C$328,$C422,$D$318:$D$328,$D422)*
SUMIFS(T$332:T$342,$C$332:$C$342,$C422,$D$332:$D$342,$D422)*
SUMPRODUCT($D$147:$N$152*($D$146:$N$146=$E$346)*($D$145:$N$145=$D422)*($C$147:$C$152=$B422))
) -
(
SUMIFS(T$318:T$328,$C$318:$C$328,$C422,$D$318:$D$328,$D422)*
SUMIFS(T$332:T$342,$C$332:$C$342,$C422,$D$332:$D$342,$D422)*
SUMPRODUCT($D$147:$N$152*($D$146:$N$146=$E$345)*($D$145:$N$145=$D422)*($C$147:$C$152=$B422))
)
)</f>
        <v>0</v>
      </c>
      <c r="U422" s="99" cm="1">
        <f t="array" ref="U422">$A422 * $E$108 * (
(
SUMIFS(U$318:U$328,$C$318:$C$328,$C422,$D$318:$D$328,$D422)*
SUMIFS(U$332:U$342,$C$332:$C$342,$C422,$D$332:$D$342,$D422)*
SUMPRODUCT($D$147:$N$152*($D$146:$N$146=$E$346)*($D$145:$N$145=$D422)*($C$147:$C$152=$B422))
) -
(
SUMIFS(U$318:U$328,$C$318:$C$328,$C422,$D$318:$D$328,$D422)*
SUMIFS(U$332:U$342,$C$332:$C$342,$C422,$D$332:$D$342,$D422)*
SUMPRODUCT($D$147:$N$152*($D$146:$N$146=$E$345)*($D$145:$N$145=$D422)*($C$147:$C$152=$B422))
)
)</f>
        <v>0</v>
      </c>
      <c r="V422" s="99" cm="1">
        <f t="array" ref="V422">$A422 * $E$108 * (
(
SUMIFS(V$318:V$328,$C$318:$C$328,$C422,$D$318:$D$328,$D422)*
SUMIFS(V$332:V$342,$C$332:$C$342,$C422,$D$332:$D$342,$D422)*
SUMPRODUCT($D$147:$N$152*($D$146:$N$146=$E$346)*($D$145:$N$145=$D422)*($C$147:$C$152=$B422))
) -
(
SUMIFS(V$318:V$328,$C$318:$C$328,$C422,$D$318:$D$328,$D422)*
SUMIFS(V$332:V$342,$C$332:$C$342,$C422,$D$332:$D$342,$D422)*
SUMPRODUCT($D$147:$N$152*($D$146:$N$146=$E$345)*($D$145:$N$145=$D422)*($C$147:$C$152=$B422))
)
)</f>
        <v>0</v>
      </c>
      <c r="W422" s="99" cm="1">
        <f t="array" ref="W422">$A422 * $E$108 * (
(
SUMIFS(W$318:W$328,$C$318:$C$328,$C422,$D$318:$D$328,$D422)*
SUMIFS(W$332:W$342,$C$332:$C$342,$C422,$D$332:$D$342,$D422)*
SUMPRODUCT($D$147:$N$152*($D$146:$N$146=$E$346)*($D$145:$N$145=$D422)*($C$147:$C$152=$B422))
) -
(
SUMIFS(W$318:W$328,$C$318:$C$328,$C422,$D$318:$D$328,$D422)*
SUMIFS(W$332:W$342,$C$332:$C$342,$C422,$D$332:$D$342,$D422)*
SUMPRODUCT($D$147:$N$152*($D$146:$N$146=$E$345)*($D$145:$N$145=$D422)*($C$147:$C$152=$B422))
)
)</f>
        <v>0</v>
      </c>
      <c r="X422" s="99" cm="1">
        <f t="array" ref="X422">$A422 * $E$108 * (
(
SUMIFS(X$318:X$328,$C$318:$C$328,$C422,$D$318:$D$328,$D422)*
SUMIFS(X$332:X$342,$C$332:$C$342,$C422,$D$332:$D$342,$D422)*
SUMPRODUCT($D$147:$N$152*($D$146:$N$146=$E$346)*($D$145:$N$145=$D422)*($C$147:$C$152=$B422))
) -
(
SUMIFS(X$318:X$328,$C$318:$C$328,$C422,$D$318:$D$328,$D422)*
SUMIFS(X$332:X$342,$C$332:$C$342,$C422,$D$332:$D$342,$D422)*
SUMPRODUCT($D$147:$N$152*($D$146:$N$146=$E$345)*($D$145:$N$145=$D422)*($C$147:$C$152=$B422))
)
)</f>
        <v>0</v>
      </c>
      <c r="Y422" s="99" cm="1">
        <f t="array" ref="Y422">$A422 * $E$108 * (
(
SUMIFS(Y$318:Y$328,$C$318:$C$328,$C422,$D$318:$D$328,$D422)*
SUMIFS(Y$332:Y$342,$C$332:$C$342,$C422,$D$332:$D$342,$D422)*
SUMPRODUCT($D$147:$N$152*($D$146:$N$146=$E$346)*($D$145:$N$145=$D422)*($C$147:$C$152=$B422))
) -
(
SUMIFS(Y$318:Y$328,$C$318:$C$328,$C422,$D$318:$D$328,$D422)*
SUMIFS(Y$332:Y$342,$C$332:$C$342,$C422,$D$332:$D$342,$D422)*
SUMPRODUCT($D$147:$N$152*($D$146:$N$146=$E$345)*($D$145:$N$145=$D422)*($C$147:$C$152=$B422))
)
)</f>
        <v>0</v>
      </c>
      <c r="Z422" s="99" cm="1">
        <f t="array" ref="Z422">$A422 * $E$108 * (
(
SUMIFS(Z$318:Z$328,$C$318:$C$328,$C422,$D$318:$D$328,$D422)*
SUMIFS(Z$332:Z$342,$C$332:$C$342,$C422,$D$332:$D$342,$D422)*
SUMPRODUCT($D$147:$N$152*($D$146:$N$146=$E$346)*($D$145:$N$145=$D422)*($C$147:$C$152=$B422))
) -
(
SUMIFS(Z$318:Z$328,$C$318:$C$328,$C422,$D$318:$D$328,$D422)*
SUMIFS(Z$332:Z$342,$C$332:$C$342,$C422,$D$332:$D$342,$D422)*
SUMPRODUCT($D$147:$N$152*($D$146:$N$146=$E$345)*($D$145:$N$145=$D422)*($C$147:$C$152=$B422))
)
)</f>
        <v>0</v>
      </c>
      <c r="AA422" s="99" cm="1">
        <f t="array" ref="AA422">$A422 * $E$108 * (
(
SUMIFS(AA$318:AA$328,$C$318:$C$328,$C422,$D$318:$D$328,$D422)*
SUMIFS(AA$332:AA$342,$C$332:$C$342,$C422,$D$332:$D$342,$D422)*
SUMPRODUCT($D$147:$N$152*($D$146:$N$146=$E$346)*($D$145:$N$145=$D422)*($C$147:$C$152=$B422))
) -
(
SUMIFS(AA$318:AA$328,$C$318:$C$328,$C422,$D$318:$D$328,$D422)*
SUMIFS(AA$332:AA$342,$C$332:$C$342,$C422,$D$332:$D$342,$D422)*
SUMPRODUCT($D$147:$N$152*($D$146:$N$146=$E$345)*($D$145:$N$145=$D422)*($C$147:$C$152=$B422))
)
)</f>
        <v>0</v>
      </c>
      <c r="AB422" s="99" cm="1">
        <f t="array" ref="AB422">$A422 * $E$108 * (
(
SUMIFS(AB$318:AB$328,$C$318:$C$328,$C422,$D$318:$D$328,$D422)*
SUMIFS(AB$332:AB$342,$C$332:$C$342,$C422,$D$332:$D$342,$D422)*
SUMPRODUCT($D$147:$N$152*($D$146:$N$146=$E$346)*($D$145:$N$145=$D422)*($C$147:$C$152=$B422))
) -
(
SUMIFS(AB$318:AB$328,$C$318:$C$328,$C422,$D$318:$D$328,$D422)*
SUMIFS(AB$332:AB$342,$C$332:$C$342,$C422,$D$332:$D$342,$D422)*
SUMPRODUCT($D$147:$N$152*($D$146:$N$146=$E$345)*($D$145:$N$145=$D422)*($C$147:$C$152=$B422))
)
)</f>
        <v>0</v>
      </c>
      <c r="AC422" s="99" cm="1">
        <f t="array" ref="AC422">$A422 * $E$108 * (
(
SUMIFS(AC$318:AC$328,$C$318:$C$328,$C422,$D$318:$D$328,$D422)*
SUMIFS(AC$332:AC$342,$C$332:$C$342,$C422,$D$332:$D$342,$D422)*
SUMPRODUCT($D$147:$N$152*($D$146:$N$146=$E$346)*($D$145:$N$145=$D422)*($C$147:$C$152=$B422))
) -
(
SUMIFS(AC$318:AC$328,$C$318:$C$328,$C422,$D$318:$D$328,$D422)*
SUMIFS(AC$332:AC$342,$C$332:$C$342,$C422,$D$332:$D$342,$D422)*
SUMPRODUCT($D$147:$N$152*($D$146:$N$146=$E$345)*($D$145:$N$145=$D422)*($C$147:$C$152=$B422))
)
)</f>
        <v>0</v>
      </c>
      <c r="AD422" s="99" cm="1">
        <f t="array" ref="AD422">$A422 * $E$108 * (
(
SUMIFS(AD$318:AD$328,$C$318:$C$328,$C422,$D$318:$D$328,$D422)*
SUMIFS(AD$332:AD$342,$C$332:$C$342,$C422,$D$332:$D$342,$D422)*
SUMPRODUCT($D$147:$N$152*($D$146:$N$146=$E$346)*($D$145:$N$145=$D422)*($C$147:$C$152=$B422))
) -
(
SUMIFS(AD$318:AD$328,$C$318:$C$328,$C422,$D$318:$D$328,$D422)*
SUMIFS(AD$332:AD$342,$C$332:$C$342,$C422,$D$332:$D$342,$D422)*
SUMPRODUCT($D$147:$N$152*($D$146:$N$146=$E$345)*($D$145:$N$145=$D422)*($C$147:$C$152=$B422))
)
)</f>
        <v>0</v>
      </c>
    </row>
    <row r="423" spans="1:30" x14ac:dyDescent="0.2">
      <c r="A423" s="15">
        <f>1</f>
        <v>1</v>
      </c>
      <c r="B423" s="6" t="s">
        <v>48</v>
      </c>
      <c r="C423" s="6" t="s">
        <v>37</v>
      </c>
      <c r="D423" s="6" t="s">
        <v>123</v>
      </c>
      <c r="E423" s="99" cm="1">
        <f t="array" ref="E423">$A423 * $E$108 * (
(
SUMIFS(E$318:E$328,$C$318:$C$328,$C423,$D$318:$D$328,$D423)*
SUMIFS(E$332:E$342,$C$332:$C$342,$C423,$D$332:$D$342,$D423)*
SUMPRODUCT($D$147:$N$152*($D$146:$N$146=$E$346)*($D$145:$N$145=$D423)*($C$147:$C$152=$B423))
) -
(
SUMIFS(E$318:E$328,$C$318:$C$328,$C423,$D$318:$D$328,$D423)*
SUMIFS(E$332:E$342,$C$332:$C$342,$C423,$D$332:$D$342,$D423)*
SUMPRODUCT($D$147:$N$152*($D$146:$N$146=$E$345)*($D$145:$N$145=$D423)*($C$147:$C$152=$B423))
)
)</f>
        <v>0</v>
      </c>
      <c r="F423" s="99" cm="1">
        <f t="array" ref="F423">$A423 * $E$108 * (
(
SUMIFS(F$318:F$328,$C$318:$C$328,$C423,$D$318:$D$328,$D423)*
SUMIFS(F$332:F$342,$C$332:$C$342,$C423,$D$332:$D$342,$D423)*
SUMPRODUCT($D$147:$N$152*($D$146:$N$146=$E$346)*($D$145:$N$145=$D423)*($C$147:$C$152=$B423))
) -
(
SUMIFS(F$318:F$328,$C$318:$C$328,$C423,$D$318:$D$328,$D423)*
SUMIFS(F$332:F$342,$C$332:$C$342,$C423,$D$332:$D$342,$D423)*
SUMPRODUCT($D$147:$N$152*($D$146:$N$146=$E$345)*($D$145:$N$145=$D423)*($C$147:$C$152=$B423))
)
)</f>
        <v>0</v>
      </c>
      <c r="G423" s="99" cm="1">
        <f t="array" ref="G423">$A423 * $E$108 * (
(
SUMIFS(G$318:G$328,$C$318:$C$328,$C423,$D$318:$D$328,$D423)*
SUMIFS(G$332:G$342,$C$332:$C$342,$C423,$D$332:$D$342,$D423)*
SUMPRODUCT($D$147:$N$152*($D$146:$N$146=$E$346)*($D$145:$N$145=$D423)*($C$147:$C$152=$B423))
) -
(
SUMIFS(G$318:G$328,$C$318:$C$328,$C423,$D$318:$D$328,$D423)*
SUMIFS(G$332:G$342,$C$332:$C$342,$C423,$D$332:$D$342,$D423)*
SUMPRODUCT($D$147:$N$152*($D$146:$N$146=$E$345)*($D$145:$N$145=$D423)*($C$147:$C$152=$B423))
)
)</f>
        <v>0</v>
      </c>
      <c r="H423" s="99" cm="1">
        <f t="array" ref="H423">$A423 * $E$108 * (
(
SUMIFS(H$318:H$328,$C$318:$C$328,$C423,$D$318:$D$328,$D423)*
SUMIFS(H$332:H$342,$C$332:$C$342,$C423,$D$332:$D$342,$D423)*
SUMPRODUCT($D$147:$N$152*($D$146:$N$146=$E$346)*($D$145:$N$145=$D423)*($C$147:$C$152=$B423))
) -
(
SUMIFS(H$318:H$328,$C$318:$C$328,$C423,$D$318:$D$328,$D423)*
SUMIFS(H$332:H$342,$C$332:$C$342,$C423,$D$332:$D$342,$D423)*
SUMPRODUCT($D$147:$N$152*($D$146:$N$146=$E$345)*($D$145:$N$145=$D423)*($C$147:$C$152=$B423))
)
)</f>
        <v>0</v>
      </c>
      <c r="I423" s="99" cm="1">
        <f t="array" ref="I423">$A423 * $E$108 * (
(
SUMIFS(I$318:I$328,$C$318:$C$328,$C423,$D$318:$D$328,$D423)*
SUMIFS(I$332:I$342,$C$332:$C$342,$C423,$D$332:$D$342,$D423)*
SUMPRODUCT($D$147:$N$152*($D$146:$N$146=$E$346)*($D$145:$N$145=$D423)*($C$147:$C$152=$B423))
) -
(
SUMIFS(I$318:I$328,$C$318:$C$328,$C423,$D$318:$D$328,$D423)*
SUMIFS(I$332:I$342,$C$332:$C$342,$C423,$D$332:$D$342,$D423)*
SUMPRODUCT($D$147:$N$152*($D$146:$N$146=$E$345)*($D$145:$N$145=$D423)*($C$147:$C$152=$B423))
)
)</f>
        <v>0</v>
      </c>
      <c r="J423" s="99" cm="1">
        <f t="array" ref="J423">$A423 * $E$108 * (
(
SUMIFS(J$318:J$328,$C$318:$C$328,$C423,$D$318:$D$328,$D423)*
SUMIFS(J$332:J$342,$C$332:$C$342,$C423,$D$332:$D$342,$D423)*
SUMPRODUCT($D$147:$N$152*($D$146:$N$146=$E$346)*($D$145:$N$145=$D423)*($C$147:$C$152=$B423))
) -
(
SUMIFS(J$318:J$328,$C$318:$C$328,$C423,$D$318:$D$328,$D423)*
SUMIFS(J$332:J$342,$C$332:$C$342,$C423,$D$332:$D$342,$D423)*
SUMPRODUCT($D$147:$N$152*($D$146:$N$146=$E$345)*($D$145:$N$145=$D423)*($C$147:$C$152=$B423))
)
)</f>
        <v>0</v>
      </c>
      <c r="K423" s="99" cm="1">
        <f t="array" ref="K423">$A423 * $E$108 * (
(
SUMIFS(K$318:K$328,$C$318:$C$328,$C423,$D$318:$D$328,$D423)*
SUMIFS(K$332:K$342,$C$332:$C$342,$C423,$D$332:$D$342,$D423)*
SUMPRODUCT($D$147:$N$152*($D$146:$N$146=$E$346)*($D$145:$N$145=$D423)*($C$147:$C$152=$B423))
) -
(
SUMIFS(K$318:K$328,$C$318:$C$328,$C423,$D$318:$D$328,$D423)*
SUMIFS(K$332:K$342,$C$332:$C$342,$C423,$D$332:$D$342,$D423)*
SUMPRODUCT($D$147:$N$152*($D$146:$N$146=$E$345)*($D$145:$N$145=$D423)*($C$147:$C$152=$B423))
)
)</f>
        <v>0</v>
      </c>
      <c r="L423" s="99" cm="1">
        <f t="array" ref="L423">$A423 * $E$108 * (
(
SUMIFS(L$318:L$328,$C$318:$C$328,$C423,$D$318:$D$328,$D423)*
SUMIFS(L$332:L$342,$C$332:$C$342,$C423,$D$332:$D$342,$D423)*
SUMPRODUCT($D$147:$N$152*($D$146:$N$146=$E$346)*($D$145:$N$145=$D423)*($C$147:$C$152=$B423))
) -
(
SUMIFS(L$318:L$328,$C$318:$C$328,$C423,$D$318:$D$328,$D423)*
SUMIFS(L$332:L$342,$C$332:$C$342,$C423,$D$332:$D$342,$D423)*
SUMPRODUCT($D$147:$N$152*($D$146:$N$146=$E$345)*($D$145:$N$145=$D423)*($C$147:$C$152=$B423))
)
)</f>
        <v>0</v>
      </c>
      <c r="M423" s="99" cm="1">
        <f t="array" ref="M423">$A423 * $E$108 * (
(
SUMIFS(M$318:M$328,$C$318:$C$328,$C423,$D$318:$D$328,$D423)*
SUMIFS(M$332:M$342,$C$332:$C$342,$C423,$D$332:$D$342,$D423)*
SUMPRODUCT($D$147:$N$152*($D$146:$N$146=$E$346)*($D$145:$N$145=$D423)*($C$147:$C$152=$B423))
) -
(
SUMIFS(M$318:M$328,$C$318:$C$328,$C423,$D$318:$D$328,$D423)*
SUMIFS(M$332:M$342,$C$332:$C$342,$C423,$D$332:$D$342,$D423)*
SUMPRODUCT($D$147:$N$152*($D$146:$N$146=$E$345)*($D$145:$N$145=$D423)*($C$147:$C$152=$B423))
)
)</f>
        <v>0</v>
      </c>
      <c r="N423" s="99" cm="1">
        <f t="array" ref="N423">$A423 * $E$108 * (
(
SUMIFS(N$318:N$328,$C$318:$C$328,$C423,$D$318:$D$328,$D423)*
SUMIFS(N$332:N$342,$C$332:$C$342,$C423,$D$332:$D$342,$D423)*
SUMPRODUCT($D$147:$N$152*($D$146:$N$146=$E$346)*($D$145:$N$145=$D423)*($C$147:$C$152=$B423))
) -
(
SUMIFS(N$318:N$328,$C$318:$C$328,$C423,$D$318:$D$328,$D423)*
SUMIFS(N$332:N$342,$C$332:$C$342,$C423,$D$332:$D$342,$D423)*
SUMPRODUCT($D$147:$N$152*($D$146:$N$146=$E$345)*($D$145:$N$145=$D423)*($C$147:$C$152=$B423))
)
)</f>
        <v>0</v>
      </c>
      <c r="O423" s="99" cm="1">
        <f t="array" ref="O423">$A423 * $E$108 * (
(
SUMIFS(O$318:O$328,$C$318:$C$328,$C423,$D$318:$D$328,$D423)*
SUMIFS(O$332:O$342,$C$332:$C$342,$C423,$D$332:$D$342,$D423)*
SUMPRODUCT($D$147:$N$152*($D$146:$N$146=$E$346)*($D$145:$N$145=$D423)*($C$147:$C$152=$B423))
) -
(
SUMIFS(O$318:O$328,$C$318:$C$328,$C423,$D$318:$D$328,$D423)*
SUMIFS(O$332:O$342,$C$332:$C$342,$C423,$D$332:$D$342,$D423)*
SUMPRODUCT($D$147:$N$152*($D$146:$N$146=$E$345)*($D$145:$N$145=$D423)*($C$147:$C$152=$B423))
)
)</f>
        <v>0</v>
      </c>
      <c r="P423" s="99" cm="1">
        <f t="array" ref="P423">$A423 * $E$108 * (
(
SUMIFS(P$318:P$328,$C$318:$C$328,$C423,$D$318:$D$328,$D423)*
SUMIFS(P$332:P$342,$C$332:$C$342,$C423,$D$332:$D$342,$D423)*
SUMPRODUCT($D$147:$N$152*($D$146:$N$146=$E$346)*($D$145:$N$145=$D423)*($C$147:$C$152=$B423))
) -
(
SUMIFS(P$318:P$328,$C$318:$C$328,$C423,$D$318:$D$328,$D423)*
SUMIFS(P$332:P$342,$C$332:$C$342,$C423,$D$332:$D$342,$D423)*
SUMPRODUCT($D$147:$N$152*($D$146:$N$146=$E$345)*($D$145:$N$145=$D423)*($C$147:$C$152=$B423))
)
)</f>
        <v>0</v>
      </c>
      <c r="Q423" s="99" cm="1">
        <f t="array" ref="Q423">$A423 * $E$108 * (
(
SUMIFS(Q$318:Q$328,$C$318:$C$328,$C423,$D$318:$D$328,$D423)*
SUMIFS(Q$332:Q$342,$C$332:$C$342,$C423,$D$332:$D$342,$D423)*
SUMPRODUCT($D$147:$N$152*($D$146:$N$146=$E$346)*($D$145:$N$145=$D423)*($C$147:$C$152=$B423))
) -
(
SUMIFS(Q$318:Q$328,$C$318:$C$328,$C423,$D$318:$D$328,$D423)*
SUMIFS(Q$332:Q$342,$C$332:$C$342,$C423,$D$332:$D$342,$D423)*
SUMPRODUCT($D$147:$N$152*($D$146:$N$146=$E$345)*($D$145:$N$145=$D423)*($C$147:$C$152=$B423))
)
)</f>
        <v>0</v>
      </c>
      <c r="R423" s="99" cm="1">
        <f t="array" ref="R423">$A423 * $E$108 * (
(
SUMIFS(R$318:R$328,$C$318:$C$328,$C423,$D$318:$D$328,$D423)*
SUMIFS(R$332:R$342,$C$332:$C$342,$C423,$D$332:$D$342,$D423)*
SUMPRODUCT($D$147:$N$152*($D$146:$N$146=$E$346)*($D$145:$N$145=$D423)*($C$147:$C$152=$B423))
) -
(
SUMIFS(R$318:R$328,$C$318:$C$328,$C423,$D$318:$D$328,$D423)*
SUMIFS(R$332:R$342,$C$332:$C$342,$C423,$D$332:$D$342,$D423)*
SUMPRODUCT($D$147:$N$152*($D$146:$N$146=$E$345)*($D$145:$N$145=$D423)*($C$147:$C$152=$B423))
)
)</f>
        <v>0</v>
      </c>
      <c r="S423" s="99" cm="1">
        <f t="array" ref="S423">$A423 * $E$108 * (
(
SUMIFS(S$318:S$328,$C$318:$C$328,$C423,$D$318:$D$328,$D423)*
SUMIFS(S$332:S$342,$C$332:$C$342,$C423,$D$332:$D$342,$D423)*
SUMPRODUCT($D$147:$N$152*($D$146:$N$146=$E$346)*($D$145:$N$145=$D423)*($C$147:$C$152=$B423))
) -
(
SUMIFS(S$318:S$328,$C$318:$C$328,$C423,$D$318:$D$328,$D423)*
SUMIFS(S$332:S$342,$C$332:$C$342,$C423,$D$332:$D$342,$D423)*
SUMPRODUCT($D$147:$N$152*($D$146:$N$146=$E$345)*($D$145:$N$145=$D423)*($C$147:$C$152=$B423))
)
)</f>
        <v>0</v>
      </c>
      <c r="T423" s="99" cm="1">
        <f t="array" ref="T423">$A423 * $E$108 * (
(
SUMIFS(T$318:T$328,$C$318:$C$328,$C423,$D$318:$D$328,$D423)*
SUMIFS(T$332:T$342,$C$332:$C$342,$C423,$D$332:$D$342,$D423)*
SUMPRODUCT($D$147:$N$152*($D$146:$N$146=$E$346)*($D$145:$N$145=$D423)*($C$147:$C$152=$B423))
) -
(
SUMIFS(T$318:T$328,$C$318:$C$328,$C423,$D$318:$D$328,$D423)*
SUMIFS(T$332:T$342,$C$332:$C$342,$C423,$D$332:$D$342,$D423)*
SUMPRODUCT($D$147:$N$152*($D$146:$N$146=$E$345)*($D$145:$N$145=$D423)*($C$147:$C$152=$B423))
)
)</f>
        <v>0</v>
      </c>
      <c r="U423" s="99" cm="1">
        <f t="array" ref="U423">$A423 * $E$108 * (
(
SUMIFS(U$318:U$328,$C$318:$C$328,$C423,$D$318:$D$328,$D423)*
SUMIFS(U$332:U$342,$C$332:$C$342,$C423,$D$332:$D$342,$D423)*
SUMPRODUCT($D$147:$N$152*($D$146:$N$146=$E$346)*($D$145:$N$145=$D423)*($C$147:$C$152=$B423))
) -
(
SUMIFS(U$318:U$328,$C$318:$C$328,$C423,$D$318:$D$328,$D423)*
SUMIFS(U$332:U$342,$C$332:$C$342,$C423,$D$332:$D$342,$D423)*
SUMPRODUCT($D$147:$N$152*($D$146:$N$146=$E$345)*($D$145:$N$145=$D423)*($C$147:$C$152=$B423))
)
)</f>
        <v>0</v>
      </c>
      <c r="V423" s="99" cm="1">
        <f t="array" ref="V423">$A423 * $E$108 * (
(
SUMIFS(V$318:V$328,$C$318:$C$328,$C423,$D$318:$D$328,$D423)*
SUMIFS(V$332:V$342,$C$332:$C$342,$C423,$D$332:$D$342,$D423)*
SUMPRODUCT($D$147:$N$152*($D$146:$N$146=$E$346)*($D$145:$N$145=$D423)*($C$147:$C$152=$B423))
) -
(
SUMIFS(V$318:V$328,$C$318:$C$328,$C423,$D$318:$D$328,$D423)*
SUMIFS(V$332:V$342,$C$332:$C$342,$C423,$D$332:$D$342,$D423)*
SUMPRODUCT($D$147:$N$152*($D$146:$N$146=$E$345)*($D$145:$N$145=$D423)*($C$147:$C$152=$B423))
)
)</f>
        <v>0</v>
      </c>
      <c r="W423" s="99" cm="1">
        <f t="array" ref="W423">$A423 * $E$108 * (
(
SUMIFS(W$318:W$328,$C$318:$C$328,$C423,$D$318:$D$328,$D423)*
SUMIFS(W$332:W$342,$C$332:$C$342,$C423,$D$332:$D$342,$D423)*
SUMPRODUCT($D$147:$N$152*($D$146:$N$146=$E$346)*($D$145:$N$145=$D423)*($C$147:$C$152=$B423))
) -
(
SUMIFS(W$318:W$328,$C$318:$C$328,$C423,$D$318:$D$328,$D423)*
SUMIFS(W$332:W$342,$C$332:$C$342,$C423,$D$332:$D$342,$D423)*
SUMPRODUCT($D$147:$N$152*($D$146:$N$146=$E$345)*($D$145:$N$145=$D423)*($C$147:$C$152=$B423))
)
)</f>
        <v>0</v>
      </c>
      <c r="X423" s="99" cm="1">
        <f t="array" ref="X423">$A423 * $E$108 * (
(
SUMIFS(X$318:X$328,$C$318:$C$328,$C423,$D$318:$D$328,$D423)*
SUMIFS(X$332:X$342,$C$332:$C$342,$C423,$D$332:$D$342,$D423)*
SUMPRODUCT($D$147:$N$152*($D$146:$N$146=$E$346)*($D$145:$N$145=$D423)*($C$147:$C$152=$B423))
) -
(
SUMIFS(X$318:X$328,$C$318:$C$328,$C423,$D$318:$D$328,$D423)*
SUMIFS(X$332:X$342,$C$332:$C$342,$C423,$D$332:$D$342,$D423)*
SUMPRODUCT($D$147:$N$152*($D$146:$N$146=$E$345)*($D$145:$N$145=$D423)*($C$147:$C$152=$B423))
)
)</f>
        <v>0</v>
      </c>
      <c r="Y423" s="99" cm="1">
        <f t="array" ref="Y423">$A423 * $E$108 * (
(
SUMIFS(Y$318:Y$328,$C$318:$C$328,$C423,$D$318:$D$328,$D423)*
SUMIFS(Y$332:Y$342,$C$332:$C$342,$C423,$D$332:$D$342,$D423)*
SUMPRODUCT($D$147:$N$152*($D$146:$N$146=$E$346)*($D$145:$N$145=$D423)*($C$147:$C$152=$B423))
) -
(
SUMIFS(Y$318:Y$328,$C$318:$C$328,$C423,$D$318:$D$328,$D423)*
SUMIFS(Y$332:Y$342,$C$332:$C$342,$C423,$D$332:$D$342,$D423)*
SUMPRODUCT($D$147:$N$152*($D$146:$N$146=$E$345)*($D$145:$N$145=$D423)*($C$147:$C$152=$B423))
)
)</f>
        <v>0</v>
      </c>
      <c r="Z423" s="99" cm="1">
        <f t="array" ref="Z423">$A423 * $E$108 * (
(
SUMIFS(Z$318:Z$328,$C$318:$C$328,$C423,$D$318:$D$328,$D423)*
SUMIFS(Z$332:Z$342,$C$332:$C$342,$C423,$D$332:$D$342,$D423)*
SUMPRODUCT($D$147:$N$152*($D$146:$N$146=$E$346)*($D$145:$N$145=$D423)*($C$147:$C$152=$B423))
) -
(
SUMIFS(Z$318:Z$328,$C$318:$C$328,$C423,$D$318:$D$328,$D423)*
SUMIFS(Z$332:Z$342,$C$332:$C$342,$C423,$D$332:$D$342,$D423)*
SUMPRODUCT($D$147:$N$152*($D$146:$N$146=$E$345)*($D$145:$N$145=$D423)*($C$147:$C$152=$B423))
)
)</f>
        <v>0</v>
      </c>
      <c r="AA423" s="99" cm="1">
        <f t="array" ref="AA423">$A423 * $E$108 * (
(
SUMIFS(AA$318:AA$328,$C$318:$C$328,$C423,$D$318:$D$328,$D423)*
SUMIFS(AA$332:AA$342,$C$332:$C$342,$C423,$D$332:$D$342,$D423)*
SUMPRODUCT($D$147:$N$152*($D$146:$N$146=$E$346)*($D$145:$N$145=$D423)*($C$147:$C$152=$B423))
) -
(
SUMIFS(AA$318:AA$328,$C$318:$C$328,$C423,$D$318:$D$328,$D423)*
SUMIFS(AA$332:AA$342,$C$332:$C$342,$C423,$D$332:$D$342,$D423)*
SUMPRODUCT($D$147:$N$152*($D$146:$N$146=$E$345)*($D$145:$N$145=$D423)*($C$147:$C$152=$B423))
)
)</f>
        <v>0</v>
      </c>
      <c r="AB423" s="99" cm="1">
        <f t="array" ref="AB423">$A423 * $E$108 * (
(
SUMIFS(AB$318:AB$328,$C$318:$C$328,$C423,$D$318:$D$328,$D423)*
SUMIFS(AB$332:AB$342,$C$332:$C$342,$C423,$D$332:$D$342,$D423)*
SUMPRODUCT($D$147:$N$152*($D$146:$N$146=$E$346)*($D$145:$N$145=$D423)*($C$147:$C$152=$B423))
) -
(
SUMIFS(AB$318:AB$328,$C$318:$C$328,$C423,$D$318:$D$328,$D423)*
SUMIFS(AB$332:AB$342,$C$332:$C$342,$C423,$D$332:$D$342,$D423)*
SUMPRODUCT($D$147:$N$152*($D$146:$N$146=$E$345)*($D$145:$N$145=$D423)*($C$147:$C$152=$B423))
)
)</f>
        <v>0</v>
      </c>
      <c r="AC423" s="99" cm="1">
        <f t="array" ref="AC423">$A423 * $E$108 * (
(
SUMIFS(AC$318:AC$328,$C$318:$C$328,$C423,$D$318:$D$328,$D423)*
SUMIFS(AC$332:AC$342,$C$332:$C$342,$C423,$D$332:$D$342,$D423)*
SUMPRODUCT($D$147:$N$152*($D$146:$N$146=$E$346)*($D$145:$N$145=$D423)*($C$147:$C$152=$B423))
) -
(
SUMIFS(AC$318:AC$328,$C$318:$C$328,$C423,$D$318:$D$328,$D423)*
SUMIFS(AC$332:AC$342,$C$332:$C$342,$C423,$D$332:$D$342,$D423)*
SUMPRODUCT($D$147:$N$152*($D$146:$N$146=$E$345)*($D$145:$N$145=$D423)*($C$147:$C$152=$B423))
)
)</f>
        <v>0</v>
      </c>
      <c r="AD423" s="99" cm="1">
        <f t="array" ref="AD423">$A423 * $E$108 * (
(
SUMIFS(AD$318:AD$328,$C$318:$C$328,$C423,$D$318:$D$328,$D423)*
SUMIFS(AD$332:AD$342,$C$332:$C$342,$C423,$D$332:$D$342,$D423)*
SUMPRODUCT($D$147:$N$152*($D$146:$N$146=$E$346)*($D$145:$N$145=$D423)*($C$147:$C$152=$B423))
) -
(
SUMIFS(AD$318:AD$328,$C$318:$C$328,$C423,$D$318:$D$328,$D423)*
SUMIFS(AD$332:AD$342,$C$332:$C$342,$C423,$D$332:$D$342,$D423)*
SUMPRODUCT($D$147:$N$152*($D$146:$N$146=$E$345)*($D$145:$N$145=$D423)*($C$147:$C$152=$B423))
)
)</f>
        <v>0</v>
      </c>
    </row>
    <row r="424" spans="1:30" x14ac:dyDescent="0.2">
      <c r="A424" s="15">
        <f>1</f>
        <v>1</v>
      </c>
      <c r="B424" s="6" t="s">
        <v>49</v>
      </c>
      <c r="C424" s="6" t="s">
        <v>37</v>
      </c>
      <c r="D424" s="6" t="s">
        <v>123</v>
      </c>
      <c r="E424" s="99" cm="1">
        <f t="array" ref="E424">$A424 * $E$108 * (
(
SUMIFS(E$318:E$328,$C$318:$C$328,$C424,$D$318:$D$328,$D424)*
SUMIFS(E$332:E$342,$C$332:$C$342,$C424,$D$332:$D$342,$D424)*
SUMPRODUCT($D$147:$N$152*($D$146:$N$146=$E$346)*($D$145:$N$145=$D424)*($C$147:$C$152=$B424))
) -
(
SUMIFS(E$318:E$328,$C$318:$C$328,$C424,$D$318:$D$328,$D424)*
SUMIFS(E$332:E$342,$C$332:$C$342,$C424,$D$332:$D$342,$D424)*
SUMPRODUCT($D$147:$N$152*($D$146:$N$146=$E$345)*($D$145:$N$145=$D424)*($C$147:$C$152=$B424))
)
)</f>
        <v>0</v>
      </c>
      <c r="F424" s="99" cm="1">
        <f t="array" ref="F424">$A424 * $E$108 * (
(
SUMIFS(F$318:F$328,$C$318:$C$328,$C424,$D$318:$D$328,$D424)*
SUMIFS(F$332:F$342,$C$332:$C$342,$C424,$D$332:$D$342,$D424)*
SUMPRODUCT($D$147:$N$152*($D$146:$N$146=$E$346)*($D$145:$N$145=$D424)*($C$147:$C$152=$B424))
) -
(
SUMIFS(F$318:F$328,$C$318:$C$328,$C424,$D$318:$D$328,$D424)*
SUMIFS(F$332:F$342,$C$332:$C$342,$C424,$D$332:$D$342,$D424)*
SUMPRODUCT($D$147:$N$152*($D$146:$N$146=$E$345)*($D$145:$N$145=$D424)*($C$147:$C$152=$B424))
)
)</f>
        <v>0</v>
      </c>
      <c r="G424" s="99" cm="1">
        <f t="array" ref="G424">$A424 * $E$108 * (
(
SUMIFS(G$318:G$328,$C$318:$C$328,$C424,$D$318:$D$328,$D424)*
SUMIFS(G$332:G$342,$C$332:$C$342,$C424,$D$332:$D$342,$D424)*
SUMPRODUCT($D$147:$N$152*($D$146:$N$146=$E$346)*($D$145:$N$145=$D424)*($C$147:$C$152=$B424))
) -
(
SUMIFS(G$318:G$328,$C$318:$C$328,$C424,$D$318:$D$328,$D424)*
SUMIFS(G$332:G$342,$C$332:$C$342,$C424,$D$332:$D$342,$D424)*
SUMPRODUCT($D$147:$N$152*($D$146:$N$146=$E$345)*($D$145:$N$145=$D424)*($C$147:$C$152=$B424))
)
)</f>
        <v>0</v>
      </c>
      <c r="H424" s="99" cm="1">
        <f t="array" ref="H424">$A424 * $E$108 * (
(
SUMIFS(H$318:H$328,$C$318:$C$328,$C424,$D$318:$D$328,$D424)*
SUMIFS(H$332:H$342,$C$332:$C$342,$C424,$D$332:$D$342,$D424)*
SUMPRODUCT($D$147:$N$152*($D$146:$N$146=$E$346)*($D$145:$N$145=$D424)*($C$147:$C$152=$B424))
) -
(
SUMIFS(H$318:H$328,$C$318:$C$328,$C424,$D$318:$D$328,$D424)*
SUMIFS(H$332:H$342,$C$332:$C$342,$C424,$D$332:$D$342,$D424)*
SUMPRODUCT($D$147:$N$152*($D$146:$N$146=$E$345)*($D$145:$N$145=$D424)*($C$147:$C$152=$B424))
)
)</f>
        <v>0</v>
      </c>
      <c r="I424" s="99" cm="1">
        <f t="array" ref="I424">$A424 * $E$108 * (
(
SUMIFS(I$318:I$328,$C$318:$C$328,$C424,$D$318:$D$328,$D424)*
SUMIFS(I$332:I$342,$C$332:$C$342,$C424,$D$332:$D$342,$D424)*
SUMPRODUCT($D$147:$N$152*($D$146:$N$146=$E$346)*($D$145:$N$145=$D424)*($C$147:$C$152=$B424))
) -
(
SUMIFS(I$318:I$328,$C$318:$C$328,$C424,$D$318:$D$328,$D424)*
SUMIFS(I$332:I$342,$C$332:$C$342,$C424,$D$332:$D$342,$D424)*
SUMPRODUCT($D$147:$N$152*($D$146:$N$146=$E$345)*($D$145:$N$145=$D424)*($C$147:$C$152=$B424))
)
)</f>
        <v>0</v>
      </c>
      <c r="J424" s="99" cm="1">
        <f t="array" ref="J424">$A424 * $E$108 * (
(
SUMIFS(J$318:J$328,$C$318:$C$328,$C424,$D$318:$D$328,$D424)*
SUMIFS(J$332:J$342,$C$332:$C$342,$C424,$D$332:$D$342,$D424)*
SUMPRODUCT($D$147:$N$152*($D$146:$N$146=$E$346)*($D$145:$N$145=$D424)*($C$147:$C$152=$B424))
) -
(
SUMIFS(J$318:J$328,$C$318:$C$328,$C424,$D$318:$D$328,$D424)*
SUMIFS(J$332:J$342,$C$332:$C$342,$C424,$D$332:$D$342,$D424)*
SUMPRODUCT($D$147:$N$152*($D$146:$N$146=$E$345)*($D$145:$N$145=$D424)*($C$147:$C$152=$B424))
)
)</f>
        <v>0</v>
      </c>
      <c r="K424" s="99" cm="1">
        <f t="array" ref="K424">$A424 * $E$108 * (
(
SUMIFS(K$318:K$328,$C$318:$C$328,$C424,$D$318:$D$328,$D424)*
SUMIFS(K$332:K$342,$C$332:$C$342,$C424,$D$332:$D$342,$D424)*
SUMPRODUCT($D$147:$N$152*($D$146:$N$146=$E$346)*($D$145:$N$145=$D424)*($C$147:$C$152=$B424))
) -
(
SUMIFS(K$318:K$328,$C$318:$C$328,$C424,$D$318:$D$328,$D424)*
SUMIFS(K$332:K$342,$C$332:$C$342,$C424,$D$332:$D$342,$D424)*
SUMPRODUCT($D$147:$N$152*($D$146:$N$146=$E$345)*($D$145:$N$145=$D424)*($C$147:$C$152=$B424))
)
)</f>
        <v>0</v>
      </c>
      <c r="L424" s="99" cm="1">
        <f t="array" ref="L424">$A424 * $E$108 * (
(
SUMIFS(L$318:L$328,$C$318:$C$328,$C424,$D$318:$D$328,$D424)*
SUMIFS(L$332:L$342,$C$332:$C$342,$C424,$D$332:$D$342,$D424)*
SUMPRODUCT($D$147:$N$152*($D$146:$N$146=$E$346)*($D$145:$N$145=$D424)*($C$147:$C$152=$B424))
) -
(
SUMIFS(L$318:L$328,$C$318:$C$328,$C424,$D$318:$D$328,$D424)*
SUMIFS(L$332:L$342,$C$332:$C$342,$C424,$D$332:$D$342,$D424)*
SUMPRODUCT($D$147:$N$152*($D$146:$N$146=$E$345)*($D$145:$N$145=$D424)*($C$147:$C$152=$B424))
)
)</f>
        <v>0</v>
      </c>
      <c r="M424" s="99" cm="1">
        <f t="array" ref="M424">$A424 * $E$108 * (
(
SUMIFS(M$318:M$328,$C$318:$C$328,$C424,$D$318:$D$328,$D424)*
SUMIFS(M$332:M$342,$C$332:$C$342,$C424,$D$332:$D$342,$D424)*
SUMPRODUCT($D$147:$N$152*($D$146:$N$146=$E$346)*($D$145:$N$145=$D424)*($C$147:$C$152=$B424))
) -
(
SUMIFS(M$318:M$328,$C$318:$C$328,$C424,$D$318:$D$328,$D424)*
SUMIFS(M$332:M$342,$C$332:$C$342,$C424,$D$332:$D$342,$D424)*
SUMPRODUCT($D$147:$N$152*($D$146:$N$146=$E$345)*($D$145:$N$145=$D424)*($C$147:$C$152=$B424))
)
)</f>
        <v>0</v>
      </c>
      <c r="N424" s="99" cm="1">
        <f t="array" ref="N424">$A424 * $E$108 * (
(
SUMIFS(N$318:N$328,$C$318:$C$328,$C424,$D$318:$D$328,$D424)*
SUMIFS(N$332:N$342,$C$332:$C$342,$C424,$D$332:$D$342,$D424)*
SUMPRODUCT($D$147:$N$152*($D$146:$N$146=$E$346)*($D$145:$N$145=$D424)*($C$147:$C$152=$B424))
) -
(
SUMIFS(N$318:N$328,$C$318:$C$328,$C424,$D$318:$D$328,$D424)*
SUMIFS(N$332:N$342,$C$332:$C$342,$C424,$D$332:$D$342,$D424)*
SUMPRODUCT($D$147:$N$152*($D$146:$N$146=$E$345)*($D$145:$N$145=$D424)*($C$147:$C$152=$B424))
)
)</f>
        <v>0</v>
      </c>
      <c r="O424" s="99" cm="1">
        <f t="array" ref="O424">$A424 * $E$108 * (
(
SUMIFS(O$318:O$328,$C$318:$C$328,$C424,$D$318:$D$328,$D424)*
SUMIFS(O$332:O$342,$C$332:$C$342,$C424,$D$332:$D$342,$D424)*
SUMPRODUCT($D$147:$N$152*($D$146:$N$146=$E$346)*($D$145:$N$145=$D424)*($C$147:$C$152=$B424))
) -
(
SUMIFS(O$318:O$328,$C$318:$C$328,$C424,$D$318:$D$328,$D424)*
SUMIFS(O$332:O$342,$C$332:$C$342,$C424,$D$332:$D$342,$D424)*
SUMPRODUCT($D$147:$N$152*($D$146:$N$146=$E$345)*($D$145:$N$145=$D424)*($C$147:$C$152=$B424))
)
)</f>
        <v>0</v>
      </c>
      <c r="P424" s="99" cm="1">
        <f t="array" ref="P424">$A424 * $E$108 * (
(
SUMIFS(P$318:P$328,$C$318:$C$328,$C424,$D$318:$D$328,$D424)*
SUMIFS(P$332:P$342,$C$332:$C$342,$C424,$D$332:$D$342,$D424)*
SUMPRODUCT($D$147:$N$152*($D$146:$N$146=$E$346)*($D$145:$N$145=$D424)*($C$147:$C$152=$B424))
) -
(
SUMIFS(P$318:P$328,$C$318:$C$328,$C424,$D$318:$D$328,$D424)*
SUMIFS(P$332:P$342,$C$332:$C$342,$C424,$D$332:$D$342,$D424)*
SUMPRODUCT($D$147:$N$152*($D$146:$N$146=$E$345)*($D$145:$N$145=$D424)*($C$147:$C$152=$B424))
)
)</f>
        <v>0</v>
      </c>
      <c r="Q424" s="99" cm="1">
        <f t="array" ref="Q424">$A424 * $E$108 * (
(
SUMIFS(Q$318:Q$328,$C$318:$C$328,$C424,$D$318:$D$328,$D424)*
SUMIFS(Q$332:Q$342,$C$332:$C$342,$C424,$D$332:$D$342,$D424)*
SUMPRODUCT($D$147:$N$152*($D$146:$N$146=$E$346)*($D$145:$N$145=$D424)*($C$147:$C$152=$B424))
) -
(
SUMIFS(Q$318:Q$328,$C$318:$C$328,$C424,$D$318:$D$328,$D424)*
SUMIFS(Q$332:Q$342,$C$332:$C$342,$C424,$D$332:$D$342,$D424)*
SUMPRODUCT($D$147:$N$152*($D$146:$N$146=$E$345)*($D$145:$N$145=$D424)*($C$147:$C$152=$B424))
)
)</f>
        <v>0</v>
      </c>
      <c r="R424" s="99" cm="1">
        <f t="array" ref="R424">$A424 * $E$108 * (
(
SUMIFS(R$318:R$328,$C$318:$C$328,$C424,$D$318:$D$328,$D424)*
SUMIFS(R$332:R$342,$C$332:$C$342,$C424,$D$332:$D$342,$D424)*
SUMPRODUCT($D$147:$N$152*($D$146:$N$146=$E$346)*($D$145:$N$145=$D424)*($C$147:$C$152=$B424))
) -
(
SUMIFS(R$318:R$328,$C$318:$C$328,$C424,$D$318:$D$328,$D424)*
SUMIFS(R$332:R$342,$C$332:$C$342,$C424,$D$332:$D$342,$D424)*
SUMPRODUCT($D$147:$N$152*($D$146:$N$146=$E$345)*($D$145:$N$145=$D424)*($C$147:$C$152=$B424))
)
)</f>
        <v>0</v>
      </c>
      <c r="S424" s="99" cm="1">
        <f t="array" ref="S424">$A424 * $E$108 * (
(
SUMIFS(S$318:S$328,$C$318:$C$328,$C424,$D$318:$D$328,$D424)*
SUMIFS(S$332:S$342,$C$332:$C$342,$C424,$D$332:$D$342,$D424)*
SUMPRODUCT($D$147:$N$152*($D$146:$N$146=$E$346)*($D$145:$N$145=$D424)*($C$147:$C$152=$B424))
) -
(
SUMIFS(S$318:S$328,$C$318:$C$328,$C424,$D$318:$D$328,$D424)*
SUMIFS(S$332:S$342,$C$332:$C$342,$C424,$D$332:$D$342,$D424)*
SUMPRODUCT($D$147:$N$152*($D$146:$N$146=$E$345)*($D$145:$N$145=$D424)*($C$147:$C$152=$B424))
)
)</f>
        <v>0</v>
      </c>
      <c r="T424" s="99" cm="1">
        <f t="array" ref="T424">$A424 * $E$108 * (
(
SUMIFS(T$318:T$328,$C$318:$C$328,$C424,$D$318:$D$328,$D424)*
SUMIFS(T$332:T$342,$C$332:$C$342,$C424,$D$332:$D$342,$D424)*
SUMPRODUCT($D$147:$N$152*($D$146:$N$146=$E$346)*($D$145:$N$145=$D424)*($C$147:$C$152=$B424))
) -
(
SUMIFS(T$318:T$328,$C$318:$C$328,$C424,$D$318:$D$328,$D424)*
SUMIFS(T$332:T$342,$C$332:$C$342,$C424,$D$332:$D$342,$D424)*
SUMPRODUCT($D$147:$N$152*($D$146:$N$146=$E$345)*($D$145:$N$145=$D424)*($C$147:$C$152=$B424))
)
)</f>
        <v>0</v>
      </c>
      <c r="U424" s="99" cm="1">
        <f t="array" ref="U424">$A424 * $E$108 * (
(
SUMIFS(U$318:U$328,$C$318:$C$328,$C424,$D$318:$D$328,$D424)*
SUMIFS(U$332:U$342,$C$332:$C$342,$C424,$D$332:$D$342,$D424)*
SUMPRODUCT($D$147:$N$152*($D$146:$N$146=$E$346)*($D$145:$N$145=$D424)*($C$147:$C$152=$B424))
) -
(
SUMIFS(U$318:U$328,$C$318:$C$328,$C424,$D$318:$D$328,$D424)*
SUMIFS(U$332:U$342,$C$332:$C$342,$C424,$D$332:$D$342,$D424)*
SUMPRODUCT($D$147:$N$152*($D$146:$N$146=$E$345)*($D$145:$N$145=$D424)*($C$147:$C$152=$B424))
)
)</f>
        <v>0</v>
      </c>
      <c r="V424" s="99" cm="1">
        <f t="array" ref="V424">$A424 * $E$108 * (
(
SUMIFS(V$318:V$328,$C$318:$C$328,$C424,$D$318:$D$328,$D424)*
SUMIFS(V$332:V$342,$C$332:$C$342,$C424,$D$332:$D$342,$D424)*
SUMPRODUCT($D$147:$N$152*($D$146:$N$146=$E$346)*($D$145:$N$145=$D424)*($C$147:$C$152=$B424))
) -
(
SUMIFS(V$318:V$328,$C$318:$C$328,$C424,$D$318:$D$328,$D424)*
SUMIFS(V$332:V$342,$C$332:$C$342,$C424,$D$332:$D$342,$D424)*
SUMPRODUCT($D$147:$N$152*($D$146:$N$146=$E$345)*($D$145:$N$145=$D424)*($C$147:$C$152=$B424))
)
)</f>
        <v>0</v>
      </c>
      <c r="W424" s="99" cm="1">
        <f t="array" ref="W424">$A424 * $E$108 * (
(
SUMIFS(W$318:W$328,$C$318:$C$328,$C424,$D$318:$D$328,$D424)*
SUMIFS(W$332:W$342,$C$332:$C$342,$C424,$D$332:$D$342,$D424)*
SUMPRODUCT($D$147:$N$152*($D$146:$N$146=$E$346)*($D$145:$N$145=$D424)*($C$147:$C$152=$B424))
) -
(
SUMIFS(W$318:W$328,$C$318:$C$328,$C424,$D$318:$D$328,$D424)*
SUMIFS(W$332:W$342,$C$332:$C$342,$C424,$D$332:$D$342,$D424)*
SUMPRODUCT($D$147:$N$152*($D$146:$N$146=$E$345)*($D$145:$N$145=$D424)*($C$147:$C$152=$B424))
)
)</f>
        <v>0</v>
      </c>
      <c r="X424" s="99" cm="1">
        <f t="array" ref="X424">$A424 * $E$108 * (
(
SUMIFS(X$318:X$328,$C$318:$C$328,$C424,$D$318:$D$328,$D424)*
SUMIFS(X$332:X$342,$C$332:$C$342,$C424,$D$332:$D$342,$D424)*
SUMPRODUCT($D$147:$N$152*($D$146:$N$146=$E$346)*($D$145:$N$145=$D424)*($C$147:$C$152=$B424))
) -
(
SUMIFS(X$318:X$328,$C$318:$C$328,$C424,$D$318:$D$328,$D424)*
SUMIFS(X$332:X$342,$C$332:$C$342,$C424,$D$332:$D$342,$D424)*
SUMPRODUCT($D$147:$N$152*($D$146:$N$146=$E$345)*($D$145:$N$145=$D424)*($C$147:$C$152=$B424))
)
)</f>
        <v>0</v>
      </c>
      <c r="Y424" s="99" cm="1">
        <f t="array" ref="Y424">$A424 * $E$108 * (
(
SUMIFS(Y$318:Y$328,$C$318:$C$328,$C424,$D$318:$D$328,$D424)*
SUMIFS(Y$332:Y$342,$C$332:$C$342,$C424,$D$332:$D$342,$D424)*
SUMPRODUCT($D$147:$N$152*($D$146:$N$146=$E$346)*($D$145:$N$145=$D424)*($C$147:$C$152=$B424))
) -
(
SUMIFS(Y$318:Y$328,$C$318:$C$328,$C424,$D$318:$D$328,$D424)*
SUMIFS(Y$332:Y$342,$C$332:$C$342,$C424,$D$332:$D$342,$D424)*
SUMPRODUCT($D$147:$N$152*($D$146:$N$146=$E$345)*($D$145:$N$145=$D424)*($C$147:$C$152=$B424))
)
)</f>
        <v>0</v>
      </c>
      <c r="Z424" s="99" cm="1">
        <f t="array" ref="Z424">$A424 * $E$108 * (
(
SUMIFS(Z$318:Z$328,$C$318:$C$328,$C424,$D$318:$D$328,$D424)*
SUMIFS(Z$332:Z$342,$C$332:$C$342,$C424,$D$332:$D$342,$D424)*
SUMPRODUCT($D$147:$N$152*($D$146:$N$146=$E$346)*($D$145:$N$145=$D424)*($C$147:$C$152=$B424))
) -
(
SUMIFS(Z$318:Z$328,$C$318:$C$328,$C424,$D$318:$D$328,$D424)*
SUMIFS(Z$332:Z$342,$C$332:$C$342,$C424,$D$332:$D$342,$D424)*
SUMPRODUCT($D$147:$N$152*($D$146:$N$146=$E$345)*($D$145:$N$145=$D424)*($C$147:$C$152=$B424))
)
)</f>
        <v>0</v>
      </c>
      <c r="AA424" s="99" cm="1">
        <f t="array" ref="AA424">$A424 * $E$108 * (
(
SUMIFS(AA$318:AA$328,$C$318:$C$328,$C424,$D$318:$D$328,$D424)*
SUMIFS(AA$332:AA$342,$C$332:$C$342,$C424,$D$332:$D$342,$D424)*
SUMPRODUCT($D$147:$N$152*($D$146:$N$146=$E$346)*($D$145:$N$145=$D424)*($C$147:$C$152=$B424))
) -
(
SUMIFS(AA$318:AA$328,$C$318:$C$328,$C424,$D$318:$D$328,$D424)*
SUMIFS(AA$332:AA$342,$C$332:$C$342,$C424,$D$332:$D$342,$D424)*
SUMPRODUCT($D$147:$N$152*($D$146:$N$146=$E$345)*($D$145:$N$145=$D424)*($C$147:$C$152=$B424))
)
)</f>
        <v>0</v>
      </c>
      <c r="AB424" s="99" cm="1">
        <f t="array" ref="AB424">$A424 * $E$108 * (
(
SUMIFS(AB$318:AB$328,$C$318:$C$328,$C424,$D$318:$D$328,$D424)*
SUMIFS(AB$332:AB$342,$C$332:$C$342,$C424,$D$332:$D$342,$D424)*
SUMPRODUCT($D$147:$N$152*($D$146:$N$146=$E$346)*($D$145:$N$145=$D424)*($C$147:$C$152=$B424))
) -
(
SUMIFS(AB$318:AB$328,$C$318:$C$328,$C424,$D$318:$D$328,$D424)*
SUMIFS(AB$332:AB$342,$C$332:$C$342,$C424,$D$332:$D$342,$D424)*
SUMPRODUCT($D$147:$N$152*($D$146:$N$146=$E$345)*($D$145:$N$145=$D424)*($C$147:$C$152=$B424))
)
)</f>
        <v>0</v>
      </c>
      <c r="AC424" s="99" cm="1">
        <f t="array" ref="AC424">$A424 * $E$108 * (
(
SUMIFS(AC$318:AC$328,$C$318:$C$328,$C424,$D$318:$D$328,$D424)*
SUMIFS(AC$332:AC$342,$C$332:$C$342,$C424,$D$332:$D$342,$D424)*
SUMPRODUCT($D$147:$N$152*($D$146:$N$146=$E$346)*($D$145:$N$145=$D424)*($C$147:$C$152=$B424))
) -
(
SUMIFS(AC$318:AC$328,$C$318:$C$328,$C424,$D$318:$D$328,$D424)*
SUMIFS(AC$332:AC$342,$C$332:$C$342,$C424,$D$332:$D$342,$D424)*
SUMPRODUCT($D$147:$N$152*($D$146:$N$146=$E$345)*($D$145:$N$145=$D424)*($C$147:$C$152=$B424))
)
)</f>
        <v>0</v>
      </c>
      <c r="AD424" s="99" cm="1">
        <f t="array" ref="AD424">$A424 * $E$108 * (
(
SUMIFS(AD$318:AD$328,$C$318:$C$328,$C424,$D$318:$D$328,$D424)*
SUMIFS(AD$332:AD$342,$C$332:$C$342,$C424,$D$332:$D$342,$D424)*
SUMPRODUCT($D$147:$N$152*($D$146:$N$146=$E$346)*($D$145:$N$145=$D424)*($C$147:$C$152=$B424))
) -
(
SUMIFS(AD$318:AD$328,$C$318:$C$328,$C424,$D$318:$D$328,$D424)*
SUMIFS(AD$332:AD$342,$C$332:$C$342,$C424,$D$332:$D$342,$D424)*
SUMPRODUCT($D$147:$N$152*($D$146:$N$146=$E$345)*($D$145:$N$145=$D424)*($C$147:$C$152=$B424))
)
)</f>
        <v>0</v>
      </c>
    </row>
    <row r="425" spans="1:30" x14ac:dyDescent="0.2">
      <c r="A425" s="15">
        <f>1</f>
        <v>1</v>
      </c>
      <c r="B425" s="6" t="s">
        <v>50</v>
      </c>
      <c r="C425" s="6" t="s">
        <v>37</v>
      </c>
      <c r="D425" s="6" t="s">
        <v>123</v>
      </c>
      <c r="E425" s="99" cm="1">
        <f t="array" ref="E425">$A425 * $E$108 * (
(
SUMIFS(E$318:E$328,$C$318:$C$328,$C425,$D$318:$D$328,$D425)*
SUMIFS(E$332:E$342,$C$332:$C$342,$C425,$D$332:$D$342,$D425)*
SUMPRODUCT($D$147:$N$152*($D$146:$N$146=$E$346)*($D$145:$N$145=$D425)*($C$147:$C$152=$B425))
) -
(
SUMIFS(E$318:E$328,$C$318:$C$328,$C425,$D$318:$D$328,$D425)*
SUMIFS(E$332:E$342,$C$332:$C$342,$C425,$D$332:$D$342,$D425)*
SUMPRODUCT($D$147:$N$152*($D$146:$N$146=$E$345)*($D$145:$N$145=$D425)*($C$147:$C$152=$B425))
)
)</f>
        <v>0</v>
      </c>
      <c r="F425" s="99" cm="1">
        <f t="array" ref="F425">$A425 * $E$108 * (
(
SUMIFS(F$318:F$328,$C$318:$C$328,$C425,$D$318:$D$328,$D425)*
SUMIFS(F$332:F$342,$C$332:$C$342,$C425,$D$332:$D$342,$D425)*
SUMPRODUCT($D$147:$N$152*($D$146:$N$146=$E$346)*($D$145:$N$145=$D425)*($C$147:$C$152=$B425))
) -
(
SUMIFS(F$318:F$328,$C$318:$C$328,$C425,$D$318:$D$328,$D425)*
SUMIFS(F$332:F$342,$C$332:$C$342,$C425,$D$332:$D$342,$D425)*
SUMPRODUCT($D$147:$N$152*($D$146:$N$146=$E$345)*($D$145:$N$145=$D425)*($C$147:$C$152=$B425))
)
)</f>
        <v>0</v>
      </c>
      <c r="G425" s="99" cm="1">
        <f t="array" ref="G425">$A425 * $E$108 * (
(
SUMIFS(G$318:G$328,$C$318:$C$328,$C425,$D$318:$D$328,$D425)*
SUMIFS(G$332:G$342,$C$332:$C$342,$C425,$D$332:$D$342,$D425)*
SUMPRODUCT($D$147:$N$152*($D$146:$N$146=$E$346)*($D$145:$N$145=$D425)*($C$147:$C$152=$B425))
) -
(
SUMIFS(G$318:G$328,$C$318:$C$328,$C425,$D$318:$D$328,$D425)*
SUMIFS(G$332:G$342,$C$332:$C$342,$C425,$D$332:$D$342,$D425)*
SUMPRODUCT($D$147:$N$152*($D$146:$N$146=$E$345)*($D$145:$N$145=$D425)*($C$147:$C$152=$B425))
)
)</f>
        <v>0</v>
      </c>
      <c r="H425" s="99" cm="1">
        <f t="array" ref="H425">$A425 * $E$108 * (
(
SUMIFS(H$318:H$328,$C$318:$C$328,$C425,$D$318:$D$328,$D425)*
SUMIFS(H$332:H$342,$C$332:$C$342,$C425,$D$332:$D$342,$D425)*
SUMPRODUCT($D$147:$N$152*($D$146:$N$146=$E$346)*($D$145:$N$145=$D425)*($C$147:$C$152=$B425))
) -
(
SUMIFS(H$318:H$328,$C$318:$C$328,$C425,$D$318:$D$328,$D425)*
SUMIFS(H$332:H$342,$C$332:$C$342,$C425,$D$332:$D$342,$D425)*
SUMPRODUCT($D$147:$N$152*($D$146:$N$146=$E$345)*($D$145:$N$145=$D425)*($C$147:$C$152=$B425))
)
)</f>
        <v>0</v>
      </c>
      <c r="I425" s="99" cm="1">
        <f t="array" ref="I425">$A425 * $E$108 * (
(
SUMIFS(I$318:I$328,$C$318:$C$328,$C425,$D$318:$D$328,$D425)*
SUMIFS(I$332:I$342,$C$332:$C$342,$C425,$D$332:$D$342,$D425)*
SUMPRODUCT($D$147:$N$152*($D$146:$N$146=$E$346)*($D$145:$N$145=$D425)*($C$147:$C$152=$B425))
) -
(
SUMIFS(I$318:I$328,$C$318:$C$328,$C425,$D$318:$D$328,$D425)*
SUMIFS(I$332:I$342,$C$332:$C$342,$C425,$D$332:$D$342,$D425)*
SUMPRODUCT($D$147:$N$152*($D$146:$N$146=$E$345)*($D$145:$N$145=$D425)*($C$147:$C$152=$B425))
)
)</f>
        <v>0</v>
      </c>
      <c r="J425" s="99" cm="1">
        <f t="array" ref="J425">$A425 * $E$108 * (
(
SUMIFS(J$318:J$328,$C$318:$C$328,$C425,$D$318:$D$328,$D425)*
SUMIFS(J$332:J$342,$C$332:$C$342,$C425,$D$332:$D$342,$D425)*
SUMPRODUCT($D$147:$N$152*($D$146:$N$146=$E$346)*($D$145:$N$145=$D425)*($C$147:$C$152=$B425))
) -
(
SUMIFS(J$318:J$328,$C$318:$C$328,$C425,$D$318:$D$328,$D425)*
SUMIFS(J$332:J$342,$C$332:$C$342,$C425,$D$332:$D$342,$D425)*
SUMPRODUCT($D$147:$N$152*($D$146:$N$146=$E$345)*($D$145:$N$145=$D425)*($C$147:$C$152=$B425))
)
)</f>
        <v>0</v>
      </c>
      <c r="K425" s="99" cm="1">
        <f t="array" ref="K425">$A425 * $E$108 * (
(
SUMIFS(K$318:K$328,$C$318:$C$328,$C425,$D$318:$D$328,$D425)*
SUMIFS(K$332:K$342,$C$332:$C$342,$C425,$D$332:$D$342,$D425)*
SUMPRODUCT($D$147:$N$152*($D$146:$N$146=$E$346)*($D$145:$N$145=$D425)*($C$147:$C$152=$B425))
) -
(
SUMIFS(K$318:K$328,$C$318:$C$328,$C425,$D$318:$D$328,$D425)*
SUMIFS(K$332:K$342,$C$332:$C$342,$C425,$D$332:$D$342,$D425)*
SUMPRODUCT($D$147:$N$152*($D$146:$N$146=$E$345)*($D$145:$N$145=$D425)*($C$147:$C$152=$B425))
)
)</f>
        <v>0</v>
      </c>
      <c r="L425" s="99" cm="1">
        <f t="array" ref="L425">$A425 * $E$108 * (
(
SUMIFS(L$318:L$328,$C$318:$C$328,$C425,$D$318:$D$328,$D425)*
SUMIFS(L$332:L$342,$C$332:$C$342,$C425,$D$332:$D$342,$D425)*
SUMPRODUCT($D$147:$N$152*($D$146:$N$146=$E$346)*($D$145:$N$145=$D425)*($C$147:$C$152=$B425))
) -
(
SUMIFS(L$318:L$328,$C$318:$C$328,$C425,$D$318:$D$328,$D425)*
SUMIFS(L$332:L$342,$C$332:$C$342,$C425,$D$332:$D$342,$D425)*
SUMPRODUCT($D$147:$N$152*($D$146:$N$146=$E$345)*($D$145:$N$145=$D425)*($C$147:$C$152=$B425))
)
)</f>
        <v>0</v>
      </c>
      <c r="M425" s="99" cm="1">
        <f t="array" ref="M425">$A425 * $E$108 * (
(
SUMIFS(M$318:M$328,$C$318:$C$328,$C425,$D$318:$D$328,$D425)*
SUMIFS(M$332:M$342,$C$332:$C$342,$C425,$D$332:$D$342,$D425)*
SUMPRODUCT($D$147:$N$152*($D$146:$N$146=$E$346)*($D$145:$N$145=$D425)*($C$147:$C$152=$B425))
) -
(
SUMIFS(M$318:M$328,$C$318:$C$328,$C425,$D$318:$D$328,$D425)*
SUMIFS(M$332:M$342,$C$332:$C$342,$C425,$D$332:$D$342,$D425)*
SUMPRODUCT($D$147:$N$152*($D$146:$N$146=$E$345)*($D$145:$N$145=$D425)*($C$147:$C$152=$B425))
)
)</f>
        <v>0</v>
      </c>
      <c r="N425" s="99" cm="1">
        <f t="array" ref="N425">$A425 * $E$108 * (
(
SUMIFS(N$318:N$328,$C$318:$C$328,$C425,$D$318:$D$328,$D425)*
SUMIFS(N$332:N$342,$C$332:$C$342,$C425,$D$332:$D$342,$D425)*
SUMPRODUCT($D$147:$N$152*($D$146:$N$146=$E$346)*($D$145:$N$145=$D425)*($C$147:$C$152=$B425))
) -
(
SUMIFS(N$318:N$328,$C$318:$C$328,$C425,$D$318:$D$328,$D425)*
SUMIFS(N$332:N$342,$C$332:$C$342,$C425,$D$332:$D$342,$D425)*
SUMPRODUCT($D$147:$N$152*($D$146:$N$146=$E$345)*($D$145:$N$145=$D425)*($C$147:$C$152=$B425))
)
)</f>
        <v>0</v>
      </c>
      <c r="O425" s="99" cm="1">
        <f t="array" ref="O425">$A425 * $E$108 * (
(
SUMIFS(O$318:O$328,$C$318:$C$328,$C425,$D$318:$D$328,$D425)*
SUMIFS(O$332:O$342,$C$332:$C$342,$C425,$D$332:$D$342,$D425)*
SUMPRODUCT($D$147:$N$152*($D$146:$N$146=$E$346)*($D$145:$N$145=$D425)*($C$147:$C$152=$B425))
) -
(
SUMIFS(O$318:O$328,$C$318:$C$328,$C425,$D$318:$D$328,$D425)*
SUMIFS(O$332:O$342,$C$332:$C$342,$C425,$D$332:$D$342,$D425)*
SUMPRODUCT($D$147:$N$152*($D$146:$N$146=$E$345)*($D$145:$N$145=$D425)*($C$147:$C$152=$B425))
)
)</f>
        <v>0</v>
      </c>
      <c r="P425" s="99" cm="1">
        <f t="array" ref="P425">$A425 * $E$108 * (
(
SUMIFS(P$318:P$328,$C$318:$C$328,$C425,$D$318:$D$328,$D425)*
SUMIFS(P$332:P$342,$C$332:$C$342,$C425,$D$332:$D$342,$D425)*
SUMPRODUCT($D$147:$N$152*($D$146:$N$146=$E$346)*($D$145:$N$145=$D425)*($C$147:$C$152=$B425))
) -
(
SUMIFS(P$318:P$328,$C$318:$C$328,$C425,$D$318:$D$328,$D425)*
SUMIFS(P$332:P$342,$C$332:$C$342,$C425,$D$332:$D$342,$D425)*
SUMPRODUCT($D$147:$N$152*($D$146:$N$146=$E$345)*($D$145:$N$145=$D425)*($C$147:$C$152=$B425))
)
)</f>
        <v>0</v>
      </c>
      <c r="Q425" s="99" cm="1">
        <f t="array" ref="Q425">$A425 * $E$108 * (
(
SUMIFS(Q$318:Q$328,$C$318:$C$328,$C425,$D$318:$D$328,$D425)*
SUMIFS(Q$332:Q$342,$C$332:$C$342,$C425,$D$332:$D$342,$D425)*
SUMPRODUCT($D$147:$N$152*($D$146:$N$146=$E$346)*($D$145:$N$145=$D425)*($C$147:$C$152=$B425))
) -
(
SUMIFS(Q$318:Q$328,$C$318:$C$328,$C425,$D$318:$D$328,$D425)*
SUMIFS(Q$332:Q$342,$C$332:$C$342,$C425,$D$332:$D$342,$D425)*
SUMPRODUCT($D$147:$N$152*($D$146:$N$146=$E$345)*($D$145:$N$145=$D425)*($C$147:$C$152=$B425))
)
)</f>
        <v>0</v>
      </c>
      <c r="R425" s="99" cm="1">
        <f t="array" ref="R425">$A425 * $E$108 * (
(
SUMIFS(R$318:R$328,$C$318:$C$328,$C425,$D$318:$D$328,$D425)*
SUMIFS(R$332:R$342,$C$332:$C$342,$C425,$D$332:$D$342,$D425)*
SUMPRODUCT($D$147:$N$152*($D$146:$N$146=$E$346)*($D$145:$N$145=$D425)*($C$147:$C$152=$B425))
) -
(
SUMIFS(R$318:R$328,$C$318:$C$328,$C425,$D$318:$D$328,$D425)*
SUMIFS(R$332:R$342,$C$332:$C$342,$C425,$D$332:$D$342,$D425)*
SUMPRODUCT($D$147:$N$152*($D$146:$N$146=$E$345)*($D$145:$N$145=$D425)*($C$147:$C$152=$B425))
)
)</f>
        <v>0</v>
      </c>
      <c r="S425" s="99" cm="1">
        <f t="array" ref="S425">$A425 * $E$108 * (
(
SUMIFS(S$318:S$328,$C$318:$C$328,$C425,$D$318:$D$328,$D425)*
SUMIFS(S$332:S$342,$C$332:$C$342,$C425,$D$332:$D$342,$D425)*
SUMPRODUCT($D$147:$N$152*($D$146:$N$146=$E$346)*($D$145:$N$145=$D425)*($C$147:$C$152=$B425))
) -
(
SUMIFS(S$318:S$328,$C$318:$C$328,$C425,$D$318:$D$328,$D425)*
SUMIFS(S$332:S$342,$C$332:$C$342,$C425,$D$332:$D$342,$D425)*
SUMPRODUCT($D$147:$N$152*($D$146:$N$146=$E$345)*($D$145:$N$145=$D425)*($C$147:$C$152=$B425))
)
)</f>
        <v>0</v>
      </c>
      <c r="T425" s="99" cm="1">
        <f t="array" ref="T425">$A425 * $E$108 * (
(
SUMIFS(T$318:T$328,$C$318:$C$328,$C425,$D$318:$D$328,$D425)*
SUMIFS(T$332:T$342,$C$332:$C$342,$C425,$D$332:$D$342,$D425)*
SUMPRODUCT($D$147:$N$152*($D$146:$N$146=$E$346)*($D$145:$N$145=$D425)*($C$147:$C$152=$B425))
) -
(
SUMIFS(T$318:T$328,$C$318:$C$328,$C425,$D$318:$D$328,$D425)*
SUMIFS(T$332:T$342,$C$332:$C$342,$C425,$D$332:$D$342,$D425)*
SUMPRODUCT($D$147:$N$152*($D$146:$N$146=$E$345)*($D$145:$N$145=$D425)*($C$147:$C$152=$B425))
)
)</f>
        <v>0</v>
      </c>
      <c r="U425" s="99" cm="1">
        <f t="array" ref="U425">$A425 * $E$108 * (
(
SUMIFS(U$318:U$328,$C$318:$C$328,$C425,$D$318:$D$328,$D425)*
SUMIFS(U$332:U$342,$C$332:$C$342,$C425,$D$332:$D$342,$D425)*
SUMPRODUCT($D$147:$N$152*($D$146:$N$146=$E$346)*($D$145:$N$145=$D425)*($C$147:$C$152=$B425))
) -
(
SUMIFS(U$318:U$328,$C$318:$C$328,$C425,$D$318:$D$328,$D425)*
SUMIFS(U$332:U$342,$C$332:$C$342,$C425,$D$332:$D$342,$D425)*
SUMPRODUCT($D$147:$N$152*($D$146:$N$146=$E$345)*($D$145:$N$145=$D425)*($C$147:$C$152=$B425))
)
)</f>
        <v>0</v>
      </c>
      <c r="V425" s="99" cm="1">
        <f t="array" ref="V425">$A425 * $E$108 * (
(
SUMIFS(V$318:V$328,$C$318:$C$328,$C425,$D$318:$D$328,$D425)*
SUMIFS(V$332:V$342,$C$332:$C$342,$C425,$D$332:$D$342,$D425)*
SUMPRODUCT($D$147:$N$152*($D$146:$N$146=$E$346)*($D$145:$N$145=$D425)*($C$147:$C$152=$B425))
) -
(
SUMIFS(V$318:V$328,$C$318:$C$328,$C425,$D$318:$D$328,$D425)*
SUMIFS(V$332:V$342,$C$332:$C$342,$C425,$D$332:$D$342,$D425)*
SUMPRODUCT($D$147:$N$152*($D$146:$N$146=$E$345)*($D$145:$N$145=$D425)*($C$147:$C$152=$B425))
)
)</f>
        <v>0</v>
      </c>
      <c r="W425" s="99" cm="1">
        <f t="array" ref="W425">$A425 * $E$108 * (
(
SUMIFS(W$318:W$328,$C$318:$C$328,$C425,$D$318:$D$328,$D425)*
SUMIFS(W$332:W$342,$C$332:$C$342,$C425,$D$332:$D$342,$D425)*
SUMPRODUCT($D$147:$N$152*($D$146:$N$146=$E$346)*($D$145:$N$145=$D425)*($C$147:$C$152=$B425))
) -
(
SUMIFS(W$318:W$328,$C$318:$C$328,$C425,$D$318:$D$328,$D425)*
SUMIFS(W$332:W$342,$C$332:$C$342,$C425,$D$332:$D$342,$D425)*
SUMPRODUCT($D$147:$N$152*($D$146:$N$146=$E$345)*($D$145:$N$145=$D425)*($C$147:$C$152=$B425))
)
)</f>
        <v>0</v>
      </c>
      <c r="X425" s="99" cm="1">
        <f t="array" ref="X425">$A425 * $E$108 * (
(
SUMIFS(X$318:X$328,$C$318:$C$328,$C425,$D$318:$D$328,$D425)*
SUMIFS(X$332:X$342,$C$332:$C$342,$C425,$D$332:$D$342,$D425)*
SUMPRODUCT($D$147:$N$152*($D$146:$N$146=$E$346)*($D$145:$N$145=$D425)*($C$147:$C$152=$B425))
) -
(
SUMIFS(X$318:X$328,$C$318:$C$328,$C425,$D$318:$D$328,$D425)*
SUMIFS(X$332:X$342,$C$332:$C$342,$C425,$D$332:$D$342,$D425)*
SUMPRODUCT($D$147:$N$152*($D$146:$N$146=$E$345)*($D$145:$N$145=$D425)*($C$147:$C$152=$B425))
)
)</f>
        <v>0</v>
      </c>
      <c r="Y425" s="99" cm="1">
        <f t="array" ref="Y425">$A425 * $E$108 * (
(
SUMIFS(Y$318:Y$328,$C$318:$C$328,$C425,$D$318:$D$328,$D425)*
SUMIFS(Y$332:Y$342,$C$332:$C$342,$C425,$D$332:$D$342,$D425)*
SUMPRODUCT($D$147:$N$152*($D$146:$N$146=$E$346)*($D$145:$N$145=$D425)*($C$147:$C$152=$B425))
) -
(
SUMIFS(Y$318:Y$328,$C$318:$C$328,$C425,$D$318:$D$328,$D425)*
SUMIFS(Y$332:Y$342,$C$332:$C$342,$C425,$D$332:$D$342,$D425)*
SUMPRODUCT($D$147:$N$152*($D$146:$N$146=$E$345)*($D$145:$N$145=$D425)*($C$147:$C$152=$B425))
)
)</f>
        <v>0</v>
      </c>
      <c r="Z425" s="99" cm="1">
        <f t="array" ref="Z425">$A425 * $E$108 * (
(
SUMIFS(Z$318:Z$328,$C$318:$C$328,$C425,$D$318:$D$328,$D425)*
SUMIFS(Z$332:Z$342,$C$332:$C$342,$C425,$D$332:$D$342,$D425)*
SUMPRODUCT($D$147:$N$152*($D$146:$N$146=$E$346)*($D$145:$N$145=$D425)*($C$147:$C$152=$B425))
) -
(
SUMIFS(Z$318:Z$328,$C$318:$C$328,$C425,$D$318:$D$328,$D425)*
SUMIFS(Z$332:Z$342,$C$332:$C$342,$C425,$D$332:$D$342,$D425)*
SUMPRODUCT($D$147:$N$152*($D$146:$N$146=$E$345)*($D$145:$N$145=$D425)*($C$147:$C$152=$B425))
)
)</f>
        <v>0</v>
      </c>
      <c r="AA425" s="99" cm="1">
        <f t="array" ref="AA425">$A425 * $E$108 * (
(
SUMIFS(AA$318:AA$328,$C$318:$C$328,$C425,$D$318:$D$328,$D425)*
SUMIFS(AA$332:AA$342,$C$332:$C$342,$C425,$D$332:$D$342,$D425)*
SUMPRODUCT($D$147:$N$152*($D$146:$N$146=$E$346)*($D$145:$N$145=$D425)*($C$147:$C$152=$B425))
) -
(
SUMIFS(AA$318:AA$328,$C$318:$C$328,$C425,$D$318:$D$328,$D425)*
SUMIFS(AA$332:AA$342,$C$332:$C$342,$C425,$D$332:$D$342,$D425)*
SUMPRODUCT($D$147:$N$152*($D$146:$N$146=$E$345)*($D$145:$N$145=$D425)*($C$147:$C$152=$B425))
)
)</f>
        <v>0</v>
      </c>
      <c r="AB425" s="99" cm="1">
        <f t="array" ref="AB425">$A425 * $E$108 * (
(
SUMIFS(AB$318:AB$328,$C$318:$C$328,$C425,$D$318:$D$328,$D425)*
SUMIFS(AB$332:AB$342,$C$332:$C$342,$C425,$D$332:$D$342,$D425)*
SUMPRODUCT($D$147:$N$152*($D$146:$N$146=$E$346)*($D$145:$N$145=$D425)*($C$147:$C$152=$B425))
) -
(
SUMIFS(AB$318:AB$328,$C$318:$C$328,$C425,$D$318:$D$328,$D425)*
SUMIFS(AB$332:AB$342,$C$332:$C$342,$C425,$D$332:$D$342,$D425)*
SUMPRODUCT($D$147:$N$152*($D$146:$N$146=$E$345)*($D$145:$N$145=$D425)*($C$147:$C$152=$B425))
)
)</f>
        <v>0</v>
      </c>
      <c r="AC425" s="99" cm="1">
        <f t="array" ref="AC425">$A425 * $E$108 * (
(
SUMIFS(AC$318:AC$328,$C$318:$C$328,$C425,$D$318:$D$328,$D425)*
SUMIFS(AC$332:AC$342,$C$332:$C$342,$C425,$D$332:$D$342,$D425)*
SUMPRODUCT($D$147:$N$152*($D$146:$N$146=$E$346)*($D$145:$N$145=$D425)*($C$147:$C$152=$B425))
) -
(
SUMIFS(AC$318:AC$328,$C$318:$C$328,$C425,$D$318:$D$328,$D425)*
SUMIFS(AC$332:AC$342,$C$332:$C$342,$C425,$D$332:$D$342,$D425)*
SUMPRODUCT($D$147:$N$152*($D$146:$N$146=$E$345)*($D$145:$N$145=$D425)*($C$147:$C$152=$B425))
)
)</f>
        <v>0</v>
      </c>
      <c r="AD425" s="99" cm="1">
        <f t="array" ref="AD425">$A425 * $E$108 * (
(
SUMIFS(AD$318:AD$328,$C$318:$C$328,$C425,$D$318:$D$328,$D425)*
SUMIFS(AD$332:AD$342,$C$332:$C$342,$C425,$D$332:$D$342,$D425)*
SUMPRODUCT($D$147:$N$152*($D$146:$N$146=$E$346)*($D$145:$N$145=$D425)*($C$147:$C$152=$B425))
) -
(
SUMIFS(AD$318:AD$328,$C$318:$C$328,$C425,$D$318:$D$328,$D425)*
SUMIFS(AD$332:AD$342,$C$332:$C$342,$C425,$D$332:$D$342,$D425)*
SUMPRODUCT($D$147:$N$152*($D$146:$N$146=$E$345)*($D$145:$N$145=$D425)*($C$147:$C$152=$B425))
)
)</f>
        <v>0</v>
      </c>
    </row>
    <row r="426" spans="1:30" x14ac:dyDescent="0.2">
      <c r="A426" s="15">
        <f>1</f>
        <v>1</v>
      </c>
      <c r="B426" s="6" t="s">
        <v>51</v>
      </c>
      <c r="C426" s="6" t="s">
        <v>37</v>
      </c>
      <c r="D426" s="6" t="s">
        <v>123</v>
      </c>
      <c r="E426" s="99" cm="1">
        <f t="array" ref="E426">$A426 * $E$108 * (
(
SUMIFS(E$318:E$328,$C$318:$C$328,$C426,$D$318:$D$328,$D426)*
SUMIFS(E$332:E$342,$C$332:$C$342,$C426,$D$332:$D$342,$D426)*
SUMPRODUCT($D$147:$N$152*($D$146:$N$146=$E$346)*($D$145:$N$145=$D426)*($C$147:$C$152=$B426))
) -
(
SUMIFS(E$318:E$328,$C$318:$C$328,$C426,$D$318:$D$328,$D426)*
SUMIFS(E$332:E$342,$C$332:$C$342,$C426,$D$332:$D$342,$D426)*
SUMPRODUCT($D$147:$N$152*($D$146:$N$146=$E$345)*($D$145:$N$145=$D426)*($C$147:$C$152=$B426))
)
)</f>
        <v>0</v>
      </c>
      <c r="F426" s="99" cm="1">
        <f t="array" ref="F426">$A426 * $E$108 * (
(
SUMIFS(F$318:F$328,$C$318:$C$328,$C426,$D$318:$D$328,$D426)*
SUMIFS(F$332:F$342,$C$332:$C$342,$C426,$D$332:$D$342,$D426)*
SUMPRODUCT($D$147:$N$152*($D$146:$N$146=$E$346)*($D$145:$N$145=$D426)*($C$147:$C$152=$B426))
) -
(
SUMIFS(F$318:F$328,$C$318:$C$328,$C426,$D$318:$D$328,$D426)*
SUMIFS(F$332:F$342,$C$332:$C$342,$C426,$D$332:$D$342,$D426)*
SUMPRODUCT($D$147:$N$152*($D$146:$N$146=$E$345)*($D$145:$N$145=$D426)*($C$147:$C$152=$B426))
)
)</f>
        <v>0</v>
      </c>
      <c r="G426" s="99" cm="1">
        <f t="array" ref="G426">$A426 * $E$108 * (
(
SUMIFS(G$318:G$328,$C$318:$C$328,$C426,$D$318:$D$328,$D426)*
SUMIFS(G$332:G$342,$C$332:$C$342,$C426,$D$332:$D$342,$D426)*
SUMPRODUCT($D$147:$N$152*($D$146:$N$146=$E$346)*($D$145:$N$145=$D426)*($C$147:$C$152=$B426))
) -
(
SUMIFS(G$318:G$328,$C$318:$C$328,$C426,$D$318:$D$328,$D426)*
SUMIFS(G$332:G$342,$C$332:$C$342,$C426,$D$332:$D$342,$D426)*
SUMPRODUCT($D$147:$N$152*($D$146:$N$146=$E$345)*($D$145:$N$145=$D426)*($C$147:$C$152=$B426))
)
)</f>
        <v>0</v>
      </c>
      <c r="H426" s="99" cm="1">
        <f t="array" ref="H426">$A426 * $E$108 * (
(
SUMIFS(H$318:H$328,$C$318:$C$328,$C426,$D$318:$D$328,$D426)*
SUMIFS(H$332:H$342,$C$332:$C$342,$C426,$D$332:$D$342,$D426)*
SUMPRODUCT($D$147:$N$152*($D$146:$N$146=$E$346)*($D$145:$N$145=$D426)*($C$147:$C$152=$B426))
) -
(
SUMIFS(H$318:H$328,$C$318:$C$328,$C426,$D$318:$D$328,$D426)*
SUMIFS(H$332:H$342,$C$332:$C$342,$C426,$D$332:$D$342,$D426)*
SUMPRODUCT($D$147:$N$152*($D$146:$N$146=$E$345)*($D$145:$N$145=$D426)*($C$147:$C$152=$B426))
)
)</f>
        <v>0</v>
      </c>
      <c r="I426" s="99" cm="1">
        <f t="array" ref="I426">$A426 * $E$108 * (
(
SUMIFS(I$318:I$328,$C$318:$C$328,$C426,$D$318:$D$328,$D426)*
SUMIFS(I$332:I$342,$C$332:$C$342,$C426,$D$332:$D$342,$D426)*
SUMPRODUCT($D$147:$N$152*($D$146:$N$146=$E$346)*($D$145:$N$145=$D426)*($C$147:$C$152=$B426))
) -
(
SUMIFS(I$318:I$328,$C$318:$C$328,$C426,$D$318:$D$328,$D426)*
SUMIFS(I$332:I$342,$C$332:$C$342,$C426,$D$332:$D$342,$D426)*
SUMPRODUCT($D$147:$N$152*($D$146:$N$146=$E$345)*($D$145:$N$145=$D426)*($C$147:$C$152=$B426))
)
)</f>
        <v>0</v>
      </c>
      <c r="J426" s="99" cm="1">
        <f t="array" ref="J426">$A426 * $E$108 * (
(
SUMIFS(J$318:J$328,$C$318:$C$328,$C426,$D$318:$D$328,$D426)*
SUMIFS(J$332:J$342,$C$332:$C$342,$C426,$D$332:$D$342,$D426)*
SUMPRODUCT($D$147:$N$152*($D$146:$N$146=$E$346)*($D$145:$N$145=$D426)*($C$147:$C$152=$B426))
) -
(
SUMIFS(J$318:J$328,$C$318:$C$328,$C426,$D$318:$D$328,$D426)*
SUMIFS(J$332:J$342,$C$332:$C$342,$C426,$D$332:$D$342,$D426)*
SUMPRODUCT($D$147:$N$152*($D$146:$N$146=$E$345)*($D$145:$N$145=$D426)*($C$147:$C$152=$B426))
)
)</f>
        <v>0</v>
      </c>
      <c r="K426" s="99" cm="1">
        <f t="array" ref="K426">$A426 * $E$108 * (
(
SUMIFS(K$318:K$328,$C$318:$C$328,$C426,$D$318:$D$328,$D426)*
SUMIFS(K$332:K$342,$C$332:$C$342,$C426,$D$332:$D$342,$D426)*
SUMPRODUCT($D$147:$N$152*($D$146:$N$146=$E$346)*($D$145:$N$145=$D426)*($C$147:$C$152=$B426))
) -
(
SUMIFS(K$318:K$328,$C$318:$C$328,$C426,$D$318:$D$328,$D426)*
SUMIFS(K$332:K$342,$C$332:$C$342,$C426,$D$332:$D$342,$D426)*
SUMPRODUCT($D$147:$N$152*($D$146:$N$146=$E$345)*($D$145:$N$145=$D426)*($C$147:$C$152=$B426))
)
)</f>
        <v>0</v>
      </c>
      <c r="L426" s="99" cm="1">
        <f t="array" ref="L426">$A426 * $E$108 * (
(
SUMIFS(L$318:L$328,$C$318:$C$328,$C426,$D$318:$D$328,$D426)*
SUMIFS(L$332:L$342,$C$332:$C$342,$C426,$D$332:$D$342,$D426)*
SUMPRODUCT($D$147:$N$152*($D$146:$N$146=$E$346)*($D$145:$N$145=$D426)*($C$147:$C$152=$B426))
) -
(
SUMIFS(L$318:L$328,$C$318:$C$328,$C426,$D$318:$D$328,$D426)*
SUMIFS(L$332:L$342,$C$332:$C$342,$C426,$D$332:$D$342,$D426)*
SUMPRODUCT($D$147:$N$152*($D$146:$N$146=$E$345)*($D$145:$N$145=$D426)*($C$147:$C$152=$B426))
)
)</f>
        <v>0</v>
      </c>
      <c r="M426" s="99" cm="1">
        <f t="array" ref="M426">$A426 * $E$108 * (
(
SUMIFS(M$318:M$328,$C$318:$C$328,$C426,$D$318:$D$328,$D426)*
SUMIFS(M$332:M$342,$C$332:$C$342,$C426,$D$332:$D$342,$D426)*
SUMPRODUCT($D$147:$N$152*($D$146:$N$146=$E$346)*($D$145:$N$145=$D426)*($C$147:$C$152=$B426))
) -
(
SUMIFS(M$318:M$328,$C$318:$C$328,$C426,$D$318:$D$328,$D426)*
SUMIFS(M$332:M$342,$C$332:$C$342,$C426,$D$332:$D$342,$D426)*
SUMPRODUCT($D$147:$N$152*($D$146:$N$146=$E$345)*($D$145:$N$145=$D426)*($C$147:$C$152=$B426))
)
)</f>
        <v>0</v>
      </c>
      <c r="N426" s="99" cm="1">
        <f t="array" ref="N426">$A426 * $E$108 * (
(
SUMIFS(N$318:N$328,$C$318:$C$328,$C426,$D$318:$D$328,$D426)*
SUMIFS(N$332:N$342,$C$332:$C$342,$C426,$D$332:$D$342,$D426)*
SUMPRODUCT($D$147:$N$152*($D$146:$N$146=$E$346)*($D$145:$N$145=$D426)*($C$147:$C$152=$B426))
) -
(
SUMIFS(N$318:N$328,$C$318:$C$328,$C426,$D$318:$D$328,$D426)*
SUMIFS(N$332:N$342,$C$332:$C$342,$C426,$D$332:$D$342,$D426)*
SUMPRODUCT($D$147:$N$152*($D$146:$N$146=$E$345)*($D$145:$N$145=$D426)*($C$147:$C$152=$B426))
)
)</f>
        <v>0</v>
      </c>
      <c r="O426" s="99" cm="1">
        <f t="array" ref="O426">$A426 * $E$108 * (
(
SUMIFS(O$318:O$328,$C$318:$C$328,$C426,$D$318:$D$328,$D426)*
SUMIFS(O$332:O$342,$C$332:$C$342,$C426,$D$332:$D$342,$D426)*
SUMPRODUCT($D$147:$N$152*($D$146:$N$146=$E$346)*($D$145:$N$145=$D426)*($C$147:$C$152=$B426))
) -
(
SUMIFS(O$318:O$328,$C$318:$C$328,$C426,$D$318:$D$328,$D426)*
SUMIFS(O$332:O$342,$C$332:$C$342,$C426,$D$332:$D$342,$D426)*
SUMPRODUCT($D$147:$N$152*($D$146:$N$146=$E$345)*($D$145:$N$145=$D426)*($C$147:$C$152=$B426))
)
)</f>
        <v>0</v>
      </c>
      <c r="P426" s="99" cm="1">
        <f t="array" ref="P426">$A426 * $E$108 * (
(
SUMIFS(P$318:P$328,$C$318:$C$328,$C426,$D$318:$D$328,$D426)*
SUMIFS(P$332:P$342,$C$332:$C$342,$C426,$D$332:$D$342,$D426)*
SUMPRODUCT($D$147:$N$152*($D$146:$N$146=$E$346)*($D$145:$N$145=$D426)*($C$147:$C$152=$B426))
) -
(
SUMIFS(P$318:P$328,$C$318:$C$328,$C426,$D$318:$D$328,$D426)*
SUMIFS(P$332:P$342,$C$332:$C$342,$C426,$D$332:$D$342,$D426)*
SUMPRODUCT($D$147:$N$152*($D$146:$N$146=$E$345)*($D$145:$N$145=$D426)*($C$147:$C$152=$B426))
)
)</f>
        <v>0</v>
      </c>
      <c r="Q426" s="99" cm="1">
        <f t="array" ref="Q426">$A426 * $E$108 * (
(
SUMIFS(Q$318:Q$328,$C$318:$C$328,$C426,$D$318:$D$328,$D426)*
SUMIFS(Q$332:Q$342,$C$332:$C$342,$C426,$D$332:$D$342,$D426)*
SUMPRODUCT($D$147:$N$152*($D$146:$N$146=$E$346)*($D$145:$N$145=$D426)*($C$147:$C$152=$B426))
) -
(
SUMIFS(Q$318:Q$328,$C$318:$C$328,$C426,$D$318:$D$328,$D426)*
SUMIFS(Q$332:Q$342,$C$332:$C$342,$C426,$D$332:$D$342,$D426)*
SUMPRODUCT($D$147:$N$152*($D$146:$N$146=$E$345)*($D$145:$N$145=$D426)*($C$147:$C$152=$B426))
)
)</f>
        <v>0</v>
      </c>
      <c r="R426" s="99" cm="1">
        <f t="array" ref="R426">$A426 * $E$108 * (
(
SUMIFS(R$318:R$328,$C$318:$C$328,$C426,$D$318:$D$328,$D426)*
SUMIFS(R$332:R$342,$C$332:$C$342,$C426,$D$332:$D$342,$D426)*
SUMPRODUCT($D$147:$N$152*($D$146:$N$146=$E$346)*($D$145:$N$145=$D426)*($C$147:$C$152=$B426))
) -
(
SUMIFS(R$318:R$328,$C$318:$C$328,$C426,$D$318:$D$328,$D426)*
SUMIFS(R$332:R$342,$C$332:$C$342,$C426,$D$332:$D$342,$D426)*
SUMPRODUCT($D$147:$N$152*($D$146:$N$146=$E$345)*($D$145:$N$145=$D426)*($C$147:$C$152=$B426))
)
)</f>
        <v>0</v>
      </c>
      <c r="S426" s="99" cm="1">
        <f t="array" ref="S426">$A426 * $E$108 * (
(
SUMIFS(S$318:S$328,$C$318:$C$328,$C426,$D$318:$D$328,$D426)*
SUMIFS(S$332:S$342,$C$332:$C$342,$C426,$D$332:$D$342,$D426)*
SUMPRODUCT($D$147:$N$152*($D$146:$N$146=$E$346)*($D$145:$N$145=$D426)*($C$147:$C$152=$B426))
) -
(
SUMIFS(S$318:S$328,$C$318:$C$328,$C426,$D$318:$D$328,$D426)*
SUMIFS(S$332:S$342,$C$332:$C$342,$C426,$D$332:$D$342,$D426)*
SUMPRODUCT($D$147:$N$152*($D$146:$N$146=$E$345)*($D$145:$N$145=$D426)*($C$147:$C$152=$B426))
)
)</f>
        <v>0</v>
      </c>
      <c r="T426" s="99" cm="1">
        <f t="array" ref="T426">$A426 * $E$108 * (
(
SUMIFS(T$318:T$328,$C$318:$C$328,$C426,$D$318:$D$328,$D426)*
SUMIFS(T$332:T$342,$C$332:$C$342,$C426,$D$332:$D$342,$D426)*
SUMPRODUCT($D$147:$N$152*($D$146:$N$146=$E$346)*($D$145:$N$145=$D426)*($C$147:$C$152=$B426))
) -
(
SUMIFS(T$318:T$328,$C$318:$C$328,$C426,$D$318:$D$328,$D426)*
SUMIFS(T$332:T$342,$C$332:$C$342,$C426,$D$332:$D$342,$D426)*
SUMPRODUCT($D$147:$N$152*($D$146:$N$146=$E$345)*($D$145:$N$145=$D426)*($C$147:$C$152=$B426))
)
)</f>
        <v>0</v>
      </c>
      <c r="U426" s="99" cm="1">
        <f t="array" ref="U426">$A426 * $E$108 * (
(
SUMIFS(U$318:U$328,$C$318:$C$328,$C426,$D$318:$D$328,$D426)*
SUMIFS(U$332:U$342,$C$332:$C$342,$C426,$D$332:$D$342,$D426)*
SUMPRODUCT($D$147:$N$152*($D$146:$N$146=$E$346)*($D$145:$N$145=$D426)*($C$147:$C$152=$B426))
) -
(
SUMIFS(U$318:U$328,$C$318:$C$328,$C426,$D$318:$D$328,$D426)*
SUMIFS(U$332:U$342,$C$332:$C$342,$C426,$D$332:$D$342,$D426)*
SUMPRODUCT($D$147:$N$152*($D$146:$N$146=$E$345)*($D$145:$N$145=$D426)*($C$147:$C$152=$B426))
)
)</f>
        <v>0</v>
      </c>
      <c r="V426" s="99" cm="1">
        <f t="array" ref="V426">$A426 * $E$108 * (
(
SUMIFS(V$318:V$328,$C$318:$C$328,$C426,$D$318:$D$328,$D426)*
SUMIFS(V$332:V$342,$C$332:$C$342,$C426,$D$332:$D$342,$D426)*
SUMPRODUCT($D$147:$N$152*($D$146:$N$146=$E$346)*($D$145:$N$145=$D426)*($C$147:$C$152=$B426))
) -
(
SUMIFS(V$318:V$328,$C$318:$C$328,$C426,$D$318:$D$328,$D426)*
SUMIFS(V$332:V$342,$C$332:$C$342,$C426,$D$332:$D$342,$D426)*
SUMPRODUCT($D$147:$N$152*($D$146:$N$146=$E$345)*($D$145:$N$145=$D426)*($C$147:$C$152=$B426))
)
)</f>
        <v>0</v>
      </c>
      <c r="W426" s="99" cm="1">
        <f t="array" ref="W426">$A426 * $E$108 * (
(
SUMIFS(W$318:W$328,$C$318:$C$328,$C426,$D$318:$D$328,$D426)*
SUMIFS(W$332:W$342,$C$332:$C$342,$C426,$D$332:$D$342,$D426)*
SUMPRODUCT($D$147:$N$152*($D$146:$N$146=$E$346)*($D$145:$N$145=$D426)*($C$147:$C$152=$B426))
) -
(
SUMIFS(W$318:W$328,$C$318:$C$328,$C426,$D$318:$D$328,$D426)*
SUMIFS(W$332:W$342,$C$332:$C$342,$C426,$D$332:$D$342,$D426)*
SUMPRODUCT($D$147:$N$152*($D$146:$N$146=$E$345)*($D$145:$N$145=$D426)*($C$147:$C$152=$B426))
)
)</f>
        <v>0</v>
      </c>
      <c r="X426" s="99" cm="1">
        <f t="array" ref="X426">$A426 * $E$108 * (
(
SUMIFS(X$318:X$328,$C$318:$C$328,$C426,$D$318:$D$328,$D426)*
SUMIFS(X$332:X$342,$C$332:$C$342,$C426,$D$332:$D$342,$D426)*
SUMPRODUCT($D$147:$N$152*($D$146:$N$146=$E$346)*($D$145:$N$145=$D426)*($C$147:$C$152=$B426))
) -
(
SUMIFS(X$318:X$328,$C$318:$C$328,$C426,$D$318:$D$328,$D426)*
SUMIFS(X$332:X$342,$C$332:$C$342,$C426,$D$332:$D$342,$D426)*
SUMPRODUCT($D$147:$N$152*($D$146:$N$146=$E$345)*($D$145:$N$145=$D426)*($C$147:$C$152=$B426))
)
)</f>
        <v>0</v>
      </c>
      <c r="Y426" s="99" cm="1">
        <f t="array" ref="Y426">$A426 * $E$108 * (
(
SUMIFS(Y$318:Y$328,$C$318:$C$328,$C426,$D$318:$D$328,$D426)*
SUMIFS(Y$332:Y$342,$C$332:$C$342,$C426,$D$332:$D$342,$D426)*
SUMPRODUCT($D$147:$N$152*($D$146:$N$146=$E$346)*($D$145:$N$145=$D426)*($C$147:$C$152=$B426))
) -
(
SUMIFS(Y$318:Y$328,$C$318:$C$328,$C426,$D$318:$D$328,$D426)*
SUMIFS(Y$332:Y$342,$C$332:$C$342,$C426,$D$332:$D$342,$D426)*
SUMPRODUCT($D$147:$N$152*($D$146:$N$146=$E$345)*($D$145:$N$145=$D426)*($C$147:$C$152=$B426))
)
)</f>
        <v>0</v>
      </c>
      <c r="Z426" s="99" cm="1">
        <f t="array" ref="Z426">$A426 * $E$108 * (
(
SUMIFS(Z$318:Z$328,$C$318:$C$328,$C426,$D$318:$D$328,$D426)*
SUMIFS(Z$332:Z$342,$C$332:$C$342,$C426,$D$332:$D$342,$D426)*
SUMPRODUCT($D$147:$N$152*($D$146:$N$146=$E$346)*($D$145:$N$145=$D426)*($C$147:$C$152=$B426))
) -
(
SUMIFS(Z$318:Z$328,$C$318:$C$328,$C426,$D$318:$D$328,$D426)*
SUMIFS(Z$332:Z$342,$C$332:$C$342,$C426,$D$332:$D$342,$D426)*
SUMPRODUCT($D$147:$N$152*($D$146:$N$146=$E$345)*($D$145:$N$145=$D426)*($C$147:$C$152=$B426))
)
)</f>
        <v>0</v>
      </c>
      <c r="AA426" s="99" cm="1">
        <f t="array" ref="AA426">$A426 * $E$108 * (
(
SUMIFS(AA$318:AA$328,$C$318:$C$328,$C426,$D$318:$D$328,$D426)*
SUMIFS(AA$332:AA$342,$C$332:$C$342,$C426,$D$332:$D$342,$D426)*
SUMPRODUCT($D$147:$N$152*($D$146:$N$146=$E$346)*($D$145:$N$145=$D426)*($C$147:$C$152=$B426))
) -
(
SUMIFS(AA$318:AA$328,$C$318:$C$328,$C426,$D$318:$D$328,$D426)*
SUMIFS(AA$332:AA$342,$C$332:$C$342,$C426,$D$332:$D$342,$D426)*
SUMPRODUCT($D$147:$N$152*($D$146:$N$146=$E$345)*($D$145:$N$145=$D426)*($C$147:$C$152=$B426))
)
)</f>
        <v>0</v>
      </c>
      <c r="AB426" s="99" cm="1">
        <f t="array" ref="AB426">$A426 * $E$108 * (
(
SUMIFS(AB$318:AB$328,$C$318:$C$328,$C426,$D$318:$D$328,$D426)*
SUMIFS(AB$332:AB$342,$C$332:$C$342,$C426,$D$332:$D$342,$D426)*
SUMPRODUCT($D$147:$N$152*($D$146:$N$146=$E$346)*($D$145:$N$145=$D426)*($C$147:$C$152=$B426))
) -
(
SUMIFS(AB$318:AB$328,$C$318:$C$328,$C426,$D$318:$D$328,$D426)*
SUMIFS(AB$332:AB$342,$C$332:$C$342,$C426,$D$332:$D$342,$D426)*
SUMPRODUCT($D$147:$N$152*($D$146:$N$146=$E$345)*($D$145:$N$145=$D426)*($C$147:$C$152=$B426))
)
)</f>
        <v>0</v>
      </c>
      <c r="AC426" s="99" cm="1">
        <f t="array" ref="AC426">$A426 * $E$108 * (
(
SUMIFS(AC$318:AC$328,$C$318:$C$328,$C426,$D$318:$D$328,$D426)*
SUMIFS(AC$332:AC$342,$C$332:$C$342,$C426,$D$332:$D$342,$D426)*
SUMPRODUCT($D$147:$N$152*($D$146:$N$146=$E$346)*($D$145:$N$145=$D426)*($C$147:$C$152=$B426))
) -
(
SUMIFS(AC$318:AC$328,$C$318:$C$328,$C426,$D$318:$D$328,$D426)*
SUMIFS(AC$332:AC$342,$C$332:$C$342,$C426,$D$332:$D$342,$D426)*
SUMPRODUCT($D$147:$N$152*($D$146:$N$146=$E$345)*($D$145:$N$145=$D426)*($C$147:$C$152=$B426))
)
)</f>
        <v>0</v>
      </c>
      <c r="AD426" s="99" cm="1">
        <f t="array" ref="AD426">$A426 * $E$108 * (
(
SUMIFS(AD$318:AD$328,$C$318:$C$328,$C426,$D$318:$D$328,$D426)*
SUMIFS(AD$332:AD$342,$C$332:$C$342,$C426,$D$332:$D$342,$D426)*
SUMPRODUCT($D$147:$N$152*($D$146:$N$146=$E$346)*($D$145:$N$145=$D426)*($C$147:$C$152=$B426))
) -
(
SUMIFS(AD$318:AD$328,$C$318:$C$328,$C426,$D$318:$D$328,$D426)*
SUMIFS(AD$332:AD$342,$C$332:$C$342,$C426,$D$332:$D$342,$D426)*
SUMPRODUCT($D$147:$N$152*($D$146:$N$146=$E$345)*($D$145:$N$145=$D426)*($C$147:$C$152=$B426))
)
)</f>
        <v>0</v>
      </c>
    </row>
    <row r="427" spans="1:30" x14ac:dyDescent="0.2">
      <c r="A427" s="15">
        <f>1</f>
        <v>1</v>
      </c>
      <c r="B427" s="6" t="s">
        <v>46</v>
      </c>
      <c r="C427" s="6" t="s">
        <v>37</v>
      </c>
      <c r="D427" s="6" t="s">
        <v>124</v>
      </c>
      <c r="E427" s="99" cm="1">
        <f t="array" ref="E427">$A427 * $E$108 * (
(
SUMIFS(E$318:E$328,$C$318:$C$328,$C427,$D$318:$D$328,$D427)*
SUMIFS(E$332:E$342,$C$332:$C$342,$C427,$D$332:$D$342,$D427)*
SUMPRODUCT($D$147:$N$152*($D$146:$N$146=$E$346)*($D$145:$N$145=$D427)*($C$147:$C$152=$B427))
) -
(
SUMIFS(E$318:E$328,$C$318:$C$328,$C427,$D$318:$D$328,$D427)*
SUMIFS(E$332:E$342,$C$332:$C$342,$C427,$D$332:$D$342,$D427)*
SUMPRODUCT($D$147:$N$152*($D$146:$N$146=$E$345)*($D$145:$N$145=$D427)*($C$147:$C$152=$B427))
)
)</f>
        <v>0</v>
      </c>
      <c r="F427" s="99" cm="1">
        <f t="array" ref="F427">$A427 * $E$108 * (
(
SUMIFS(F$318:F$328,$C$318:$C$328,$C427,$D$318:$D$328,$D427)*
SUMIFS(F$332:F$342,$C$332:$C$342,$C427,$D$332:$D$342,$D427)*
SUMPRODUCT($D$147:$N$152*($D$146:$N$146=$E$346)*($D$145:$N$145=$D427)*($C$147:$C$152=$B427))
) -
(
SUMIFS(F$318:F$328,$C$318:$C$328,$C427,$D$318:$D$328,$D427)*
SUMIFS(F$332:F$342,$C$332:$C$342,$C427,$D$332:$D$342,$D427)*
SUMPRODUCT($D$147:$N$152*($D$146:$N$146=$E$345)*($D$145:$N$145=$D427)*($C$147:$C$152=$B427))
)
)</f>
        <v>0</v>
      </c>
      <c r="G427" s="99" cm="1">
        <f t="array" ref="G427">$A427 * $E$108 * (
(
SUMIFS(G$318:G$328,$C$318:$C$328,$C427,$D$318:$D$328,$D427)*
SUMIFS(G$332:G$342,$C$332:$C$342,$C427,$D$332:$D$342,$D427)*
SUMPRODUCT($D$147:$N$152*($D$146:$N$146=$E$346)*($D$145:$N$145=$D427)*($C$147:$C$152=$B427))
) -
(
SUMIFS(G$318:G$328,$C$318:$C$328,$C427,$D$318:$D$328,$D427)*
SUMIFS(G$332:G$342,$C$332:$C$342,$C427,$D$332:$D$342,$D427)*
SUMPRODUCT($D$147:$N$152*($D$146:$N$146=$E$345)*($D$145:$N$145=$D427)*($C$147:$C$152=$B427))
)
)</f>
        <v>143.26642569387258</v>
      </c>
      <c r="H427" s="99" cm="1">
        <f t="array" ref="H427">$A427 * $E$108 * (
(
SUMIFS(H$318:H$328,$C$318:$C$328,$C427,$D$318:$D$328,$D427)*
SUMIFS(H$332:H$342,$C$332:$C$342,$C427,$D$332:$D$342,$D427)*
SUMPRODUCT($D$147:$N$152*($D$146:$N$146=$E$346)*($D$145:$N$145=$D427)*($C$147:$C$152=$B427))
) -
(
SUMIFS(H$318:H$328,$C$318:$C$328,$C427,$D$318:$D$328,$D427)*
SUMIFS(H$332:H$342,$C$332:$C$342,$C427,$D$332:$D$342,$D427)*
SUMPRODUCT($D$147:$N$152*($D$146:$N$146=$E$345)*($D$145:$N$145=$D427)*($C$147:$C$152=$B427))
)
)</f>
        <v>286.53285138774515</v>
      </c>
      <c r="I427" s="99" cm="1">
        <f t="array" ref="I427">$A427 * $E$108 * (
(
SUMIFS(I$318:I$328,$C$318:$C$328,$C427,$D$318:$D$328,$D427)*
SUMIFS(I$332:I$342,$C$332:$C$342,$C427,$D$332:$D$342,$D427)*
SUMPRODUCT($D$147:$N$152*($D$146:$N$146=$E$346)*($D$145:$N$145=$D427)*($C$147:$C$152=$B427))
) -
(
SUMIFS(I$318:I$328,$C$318:$C$328,$C427,$D$318:$D$328,$D427)*
SUMIFS(I$332:I$342,$C$332:$C$342,$C427,$D$332:$D$342,$D427)*
SUMPRODUCT($D$147:$N$152*($D$146:$N$146=$E$345)*($D$145:$N$145=$D427)*($C$147:$C$152=$B427))
)
)</f>
        <v>573.06570277549031</v>
      </c>
      <c r="J427" s="99" cm="1">
        <f t="array" ref="J427">$A427 * $E$108 * (
(
SUMIFS(J$318:J$328,$C$318:$C$328,$C427,$D$318:$D$328,$D427)*
SUMIFS(J$332:J$342,$C$332:$C$342,$C427,$D$332:$D$342,$D427)*
SUMPRODUCT($D$147:$N$152*($D$146:$N$146=$E$346)*($D$145:$N$145=$D427)*($C$147:$C$152=$B427))
) -
(
SUMIFS(J$318:J$328,$C$318:$C$328,$C427,$D$318:$D$328,$D427)*
SUMIFS(J$332:J$342,$C$332:$C$342,$C427,$D$332:$D$342,$D427)*
SUMPRODUCT($D$147:$N$152*($D$146:$N$146=$E$345)*($D$145:$N$145=$D427)*($C$147:$C$152=$B427))
)
)</f>
        <v>1146.1314055509806</v>
      </c>
      <c r="K427" s="99" cm="1">
        <f t="array" ref="K427">$A427 * $E$108 * (
(
SUMIFS(K$318:K$328,$C$318:$C$328,$C427,$D$318:$D$328,$D427)*
SUMIFS(K$332:K$342,$C$332:$C$342,$C427,$D$332:$D$342,$D427)*
SUMPRODUCT($D$147:$N$152*($D$146:$N$146=$E$346)*($D$145:$N$145=$D427)*($C$147:$C$152=$B427))
) -
(
SUMIFS(K$318:K$328,$C$318:$C$328,$C427,$D$318:$D$328,$D427)*
SUMIFS(K$332:K$342,$C$332:$C$342,$C427,$D$332:$D$342,$D427)*
SUMPRODUCT($D$147:$N$152*($D$146:$N$146=$E$345)*($D$145:$N$145=$D427)*($C$147:$C$152=$B427))
)
)</f>
        <v>2292.2628111019612</v>
      </c>
      <c r="L427" s="99" cm="1">
        <f t="array" ref="L427">$A427 * $E$108 * (
(
SUMIFS(L$318:L$328,$C$318:$C$328,$C427,$D$318:$D$328,$D427)*
SUMIFS(L$332:L$342,$C$332:$C$342,$C427,$D$332:$D$342,$D427)*
SUMPRODUCT($D$147:$N$152*($D$146:$N$146=$E$346)*($D$145:$N$145=$D427)*($C$147:$C$152=$B427))
) -
(
SUMIFS(L$318:L$328,$C$318:$C$328,$C427,$D$318:$D$328,$D427)*
SUMIFS(L$332:L$342,$C$332:$C$342,$C427,$D$332:$D$342,$D427)*
SUMPRODUCT($D$147:$N$152*($D$146:$N$146=$E$345)*($D$145:$N$145=$D427)*($C$147:$C$152=$B427))
)
)</f>
        <v>4584.5256222039225</v>
      </c>
      <c r="M427" s="99" cm="1">
        <f t="array" ref="M427">$A427 * $E$108 * (
(
SUMIFS(M$318:M$328,$C$318:$C$328,$C427,$D$318:$D$328,$D427)*
SUMIFS(M$332:M$342,$C$332:$C$342,$C427,$D$332:$D$342,$D427)*
SUMPRODUCT($D$147:$N$152*($D$146:$N$146=$E$346)*($D$145:$N$145=$D427)*($C$147:$C$152=$B427))
) -
(
SUMIFS(M$318:M$328,$C$318:$C$328,$C427,$D$318:$D$328,$D427)*
SUMIFS(M$332:M$342,$C$332:$C$342,$C427,$D$332:$D$342,$D427)*
SUMPRODUCT($D$147:$N$152*($D$146:$N$146=$E$345)*($D$145:$N$145=$D427)*($C$147:$C$152=$B427))
)
)</f>
        <v>9169.0512444078449</v>
      </c>
      <c r="N427" s="99" cm="1">
        <f t="array" ref="N427">$A427 * $E$108 * (
(
SUMIFS(N$318:N$328,$C$318:$C$328,$C427,$D$318:$D$328,$D427)*
SUMIFS(N$332:N$342,$C$332:$C$342,$C427,$D$332:$D$342,$D427)*
SUMPRODUCT($D$147:$N$152*($D$146:$N$146=$E$346)*($D$145:$N$145=$D427)*($C$147:$C$152=$B427))
) -
(
SUMIFS(N$318:N$328,$C$318:$C$328,$C427,$D$318:$D$328,$D427)*
SUMIFS(N$332:N$342,$C$332:$C$342,$C427,$D$332:$D$342,$D427)*
SUMPRODUCT($D$147:$N$152*($D$146:$N$146=$E$345)*($D$145:$N$145=$D427)*($C$147:$C$152=$B427))
)
)</f>
        <v>12893.978312448528</v>
      </c>
      <c r="O427" s="99" cm="1">
        <f t="array" ref="O427">$A427 * $E$108 * (
(
SUMIFS(O$318:O$328,$C$318:$C$328,$C427,$D$318:$D$328,$D427)*
SUMIFS(O$332:O$342,$C$332:$C$342,$C427,$D$332:$D$342,$D427)*
SUMPRODUCT($D$147:$N$152*($D$146:$N$146=$E$346)*($D$145:$N$145=$D427)*($C$147:$C$152=$B427))
) -
(
SUMIFS(O$318:O$328,$C$318:$C$328,$C427,$D$318:$D$328,$D427)*
SUMIFS(O$332:O$342,$C$332:$C$342,$C427,$D$332:$D$342,$D427)*
SUMPRODUCT($D$147:$N$152*($D$146:$N$146=$E$345)*($D$145:$N$145=$D427)*($C$147:$C$152=$B427))
)
)</f>
        <v>14326.642569387255</v>
      </c>
      <c r="P427" s="99" cm="1">
        <f t="array" ref="P427">$A427 * $E$108 * (
(
SUMIFS(P$318:P$328,$C$318:$C$328,$C427,$D$318:$D$328,$D427)*
SUMIFS(P$332:P$342,$C$332:$C$342,$C427,$D$332:$D$342,$D427)*
SUMPRODUCT($D$147:$N$152*($D$146:$N$146=$E$346)*($D$145:$N$145=$D427)*($C$147:$C$152=$B427))
) -
(
SUMIFS(P$318:P$328,$C$318:$C$328,$C427,$D$318:$D$328,$D427)*
SUMIFS(P$332:P$342,$C$332:$C$342,$C427,$D$332:$D$342,$D427)*
SUMPRODUCT($D$147:$N$152*($D$146:$N$146=$E$345)*($D$145:$N$145=$D427)*($C$147:$C$152=$B427))
)
)</f>
        <v>14326.642569387255</v>
      </c>
      <c r="Q427" s="99" cm="1">
        <f t="array" ref="Q427">$A427 * $E$108 * (
(
SUMIFS(Q$318:Q$328,$C$318:$C$328,$C427,$D$318:$D$328,$D427)*
SUMIFS(Q$332:Q$342,$C$332:$C$342,$C427,$D$332:$D$342,$D427)*
SUMPRODUCT($D$147:$N$152*($D$146:$N$146=$E$346)*($D$145:$N$145=$D427)*($C$147:$C$152=$B427))
) -
(
SUMIFS(Q$318:Q$328,$C$318:$C$328,$C427,$D$318:$D$328,$D427)*
SUMIFS(Q$332:Q$342,$C$332:$C$342,$C427,$D$332:$D$342,$D427)*
SUMPRODUCT($D$147:$N$152*($D$146:$N$146=$E$345)*($D$145:$N$145=$D427)*($C$147:$C$152=$B427))
)
)</f>
        <v>14326.642569387255</v>
      </c>
      <c r="R427" s="99" cm="1">
        <f t="array" ref="R427">$A427 * $E$108 * (
(
SUMIFS(R$318:R$328,$C$318:$C$328,$C427,$D$318:$D$328,$D427)*
SUMIFS(R$332:R$342,$C$332:$C$342,$C427,$D$332:$D$342,$D427)*
SUMPRODUCT($D$147:$N$152*($D$146:$N$146=$E$346)*($D$145:$N$145=$D427)*($C$147:$C$152=$B427))
) -
(
SUMIFS(R$318:R$328,$C$318:$C$328,$C427,$D$318:$D$328,$D427)*
SUMIFS(R$332:R$342,$C$332:$C$342,$C427,$D$332:$D$342,$D427)*
SUMPRODUCT($D$147:$N$152*($D$146:$N$146=$E$345)*($D$145:$N$145=$D427)*($C$147:$C$152=$B427))
)
)</f>
        <v>14326.642569387255</v>
      </c>
      <c r="S427" s="99" cm="1">
        <f t="array" ref="S427">$A427 * $E$108 * (
(
SUMIFS(S$318:S$328,$C$318:$C$328,$C427,$D$318:$D$328,$D427)*
SUMIFS(S$332:S$342,$C$332:$C$342,$C427,$D$332:$D$342,$D427)*
SUMPRODUCT($D$147:$N$152*($D$146:$N$146=$E$346)*($D$145:$N$145=$D427)*($C$147:$C$152=$B427))
) -
(
SUMIFS(S$318:S$328,$C$318:$C$328,$C427,$D$318:$D$328,$D427)*
SUMIFS(S$332:S$342,$C$332:$C$342,$C427,$D$332:$D$342,$D427)*
SUMPRODUCT($D$147:$N$152*($D$146:$N$146=$E$345)*($D$145:$N$145=$D427)*($C$147:$C$152=$B427))
)
)</f>
        <v>14326.642569387255</v>
      </c>
      <c r="T427" s="99" cm="1">
        <f t="array" ref="T427">$A427 * $E$108 * (
(
SUMIFS(T$318:T$328,$C$318:$C$328,$C427,$D$318:$D$328,$D427)*
SUMIFS(T$332:T$342,$C$332:$C$342,$C427,$D$332:$D$342,$D427)*
SUMPRODUCT($D$147:$N$152*($D$146:$N$146=$E$346)*($D$145:$N$145=$D427)*($C$147:$C$152=$B427))
) -
(
SUMIFS(T$318:T$328,$C$318:$C$328,$C427,$D$318:$D$328,$D427)*
SUMIFS(T$332:T$342,$C$332:$C$342,$C427,$D$332:$D$342,$D427)*
SUMPRODUCT($D$147:$N$152*($D$146:$N$146=$E$345)*($D$145:$N$145=$D427)*($C$147:$C$152=$B427))
)
)</f>
        <v>14326.642569387255</v>
      </c>
      <c r="U427" s="99" cm="1">
        <f t="array" ref="U427">$A427 * $E$108 * (
(
SUMIFS(U$318:U$328,$C$318:$C$328,$C427,$D$318:$D$328,$D427)*
SUMIFS(U$332:U$342,$C$332:$C$342,$C427,$D$332:$D$342,$D427)*
SUMPRODUCT($D$147:$N$152*($D$146:$N$146=$E$346)*($D$145:$N$145=$D427)*($C$147:$C$152=$B427))
) -
(
SUMIFS(U$318:U$328,$C$318:$C$328,$C427,$D$318:$D$328,$D427)*
SUMIFS(U$332:U$342,$C$332:$C$342,$C427,$D$332:$D$342,$D427)*
SUMPRODUCT($D$147:$N$152*($D$146:$N$146=$E$345)*($D$145:$N$145=$D427)*($C$147:$C$152=$B427))
)
)</f>
        <v>14326.642569387255</v>
      </c>
      <c r="V427" s="99" cm="1">
        <f t="array" ref="V427">$A427 * $E$108 * (
(
SUMIFS(V$318:V$328,$C$318:$C$328,$C427,$D$318:$D$328,$D427)*
SUMIFS(V$332:V$342,$C$332:$C$342,$C427,$D$332:$D$342,$D427)*
SUMPRODUCT($D$147:$N$152*($D$146:$N$146=$E$346)*($D$145:$N$145=$D427)*($C$147:$C$152=$B427))
) -
(
SUMIFS(V$318:V$328,$C$318:$C$328,$C427,$D$318:$D$328,$D427)*
SUMIFS(V$332:V$342,$C$332:$C$342,$C427,$D$332:$D$342,$D427)*
SUMPRODUCT($D$147:$N$152*($D$146:$N$146=$E$345)*($D$145:$N$145=$D427)*($C$147:$C$152=$B427))
)
)</f>
        <v>14326.642569387255</v>
      </c>
      <c r="W427" s="99" cm="1">
        <f t="array" ref="W427">$A427 * $E$108 * (
(
SUMIFS(W$318:W$328,$C$318:$C$328,$C427,$D$318:$D$328,$D427)*
SUMIFS(W$332:W$342,$C$332:$C$342,$C427,$D$332:$D$342,$D427)*
SUMPRODUCT($D$147:$N$152*($D$146:$N$146=$E$346)*($D$145:$N$145=$D427)*($C$147:$C$152=$B427))
) -
(
SUMIFS(W$318:W$328,$C$318:$C$328,$C427,$D$318:$D$328,$D427)*
SUMIFS(W$332:W$342,$C$332:$C$342,$C427,$D$332:$D$342,$D427)*
SUMPRODUCT($D$147:$N$152*($D$146:$N$146=$E$345)*($D$145:$N$145=$D427)*($C$147:$C$152=$B427))
)
)</f>
        <v>14326.642569387255</v>
      </c>
      <c r="X427" s="99" cm="1">
        <f t="array" ref="X427">$A427 * $E$108 * (
(
SUMIFS(X$318:X$328,$C$318:$C$328,$C427,$D$318:$D$328,$D427)*
SUMIFS(X$332:X$342,$C$332:$C$342,$C427,$D$332:$D$342,$D427)*
SUMPRODUCT($D$147:$N$152*($D$146:$N$146=$E$346)*($D$145:$N$145=$D427)*($C$147:$C$152=$B427))
) -
(
SUMIFS(X$318:X$328,$C$318:$C$328,$C427,$D$318:$D$328,$D427)*
SUMIFS(X$332:X$342,$C$332:$C$342,$C427,$D$332:$D$342,$D427)*
SUMPRODUCT($D$147:$N$152*($D$146:$N$146=$E$345)*($D$145:$N$145=$D427)*($C$147:$C$152=$B427))
)
)</f>
        <v>14326.642569387255</v>
      </c>
      <c r="Y427" s="99" cm="1">
        <f t="array" ref="Y427">$A427 * $E$108 * (
(
SUMIFS(Y$318:Y$328,$C$318:$C$328,$C427,$D$318:$D$328,$D427)*
SUMIFS(Y$332:Y$342,$C$332:$C$342,$C427,$D$332:$D$342,$D427)*
SUMPRODUCT($D$147:$N$152*($D$146:$N$146=$E$346)*($D$145:$N$145=$D427)*($C$147:$C$152=$B427))
) -
(
SUMIFS(Y$318:Y$328,$C$318:$C$328,$C427,$D$318:$D$328,$D427)*
SUMIFS(Y$332:Y$342,$C$332:$C$342,$C427,$D$332:$D$342,$D427)*
SUMPRODUCT($D$147:$N$152*($D$146:$N$146=$E$345)*($D$145:$N$145=$D427)*($C$147:$C$152=$B427))
)
)</f>
        <v>14326.642569387255</v>
      </c>
      <c r="Z427" s="99" cm="1">
        <f t="array" ref="Z427">$A427 * $E$108 * (
(
SUMIFS(Z$318:Z$328,$C$318:$C$328,$C427,$D$318:$D$328,$D427)*
SUMIFS(Z$332:Z$342,$C$332:$C$342,$C427,$D$332:$D$342,$D427)*
SUMPRODUCT($D$147:$N$152*($D$146:$N$146=$E$346)*($D$145:$N$145=$D427)*($C$147:$C$152=$B427))
) -
(
SUMIFS(Z$318:Z$328,$C$318:$C$328,$C427,$D$318:$D$328,$D427)*
SUMIFS(Z$332:Z$342,$C$332:$C$342,$C427,$D$332:$D$342,$D427)*
SUMPRODUCT($D$147:$N$152*($D$146:$N$146=$E$345)*($D$145:$N$145=$D427)*($C$147:$C$152=$B427))
)
)</f>
        <v>14326.642569387255</v>
      </c>
      <c r="AA427" s="99" cm="1">
        <f t="array" ref="AA427">$A427 * $E$108 * (
(
SUMIFS(AA$318:AA$328,$C$318:$C$328,$C427,$D$318:$D$328,$D427)*
SUMIFS(AA$332:AA$342,$C$332:$C$342,$C427,$D$332:$D$342,$D427)*
SUMPRODUCT($D$147:$N$152*($D$146:$N$146=$E$346)*($D$145:$N$145=$D427)*($C$147:$C$152=$B427))
) -
(
SUMIFS(AA$318:AA$328,$C$318:$C$328,$C427,$D$318:$D$328,$D427)*
SUMIFS(AA$332:AA$342,$C$332:$C$342,$C427,$D$332:$D$342,$D427)*
SUMPRODUCT($D$147:$N$152*($D$146:$N$146=$E$345)*($D$145:$N$145=$D427)*($C$147:$C$152=$B427))
)
)</f>
        <v>14326.642569387255</v>
      </c>
      <c r="AB427" s="99" cm="1">
        <f t="array" ref="AB427">$A427 * $E$108 * (
(
SUMIFS(AB$318:AB$328,$C$318:$C$328,$C427,$D$318:$D$328,$D427)*
SUMIFS(AB$332:AB$342,$C$332:$C$342,$C427,$D$332:$D$342,$D427)*
SUMPRODUCT($D$147:$N$152*($D$146:$N$146=$E$346)*($D$145:$N$145=$D427)*($C$147:$C$152=$B427))
) -
(
SUMIFS(AB$318:AB$328,$C$318:$C$328,$C427,$D$318:$D$328,$D427)*
SUMIFS(AB$332:AB$342,$C$332:$C$342,$C427,$D$332:$D$342,$D427)*
SUMPRODUCT($D$147:$N$152*($D$146:$N$146=$E$345)*($D$145:$N$145=$D427)*($C$147:$C$152=$B427))
)
)</f>
        <v>14326.642569387255</v>
      </c>
      <c r="AC427" s="99" cm="1">
        <f t="array" ref="AC427">$A427 * $E$108 * (
(
SUMIFS(AC$318:AC$328,$C$318:$C$328,$C427,$D$318:$D$328,$D427)*
SUMIFS(AC$332:AC$342,$C$332:$C$342,$C427,$D$332:$D$342,$D427)*
SUMPRODUCT($D$147:$N$152*($D$146:$N$146=$E$346)*($D$145:$N$145=$D427)*($C$147:$C$152=$B427))
) -
(
SUMIFS(AC$318:AC$328,$C$318:$C$328,$C427,$D$318:$D$328,$D427)*
SUMIFS(AC$332:AC$342,$C$332:$C$342,$C427,$D$332:$D$342,$D427)*
SUMPRODUCT($D$147:$N$152*($D$146:$N$146=$E$345)*($D$145:$N$145=$D427)*($C$147:$C$152=$B427))
)
)</f>
        <v>14326.642569387255</v>
      </c>
      <c r="AD427" s="99" cm="1">
        <f t="array" ref="AD427">$A427 * $E$108 * (
(
SUMIFS(AD$318:AD$328,$C$318:$C$328,$C427,$D$318:$D$328,$D427)*
SUMIFS(AD$332:AD$342,$C$332:$C$342,$C427,$D$332:$D$342,$D427)*
SUMPRODUCT($D$147:$N$152*($D$146:$N$146=$E$346)*($D$145:$N$145=$D427)*($C$147:$C$152=$B427))
) -
(
SUMIFS(AD$318:AD$328,$C$318:$C$328,$C427,$D$318:$D$328,$D427)*
SUMIFS(AD$332:AD$342,$C$332:$C$342,$C427,$D$332:$D$342,$D427)*
SUMPRODUCT($D$147:$N$152*($D$146:$N$146=$E$345)*($D$145:$N$145=$D427)*($C$147:$C$152=$B427))
)
)</f>
        <v>14326.642569387255</v>
      </c>
    </row>
    <row r="428" spans="1:30" x14ac:dyDescent="0.2">
      <c r="A428" s="15">
        <f>1</f>
        <v>1</v>
      </c>
      <c r="B428" s="6" t="s">
        <v>47</v>
      </c>
      <c r="C428" s="6" t="s">
        <v>37</v>
      </c>
      <c r="D428" s="6" t="s">
        <v>124</v>
      </c>
      <c r="E428" s="99" cm="1">
        <f t="array" ref="E428">$A428 * $E$108 * (
(
SUMIFS(E$318:E$328,$C$318:$C$328,$C428,$D$318:$D$328,$D428)*
SUMIFS(E$332:E$342,$C$332:$C$342,$C428,$D$332:$D$342,$D428)*
SUMPRODUCT($D$147:$N$152*($D$146:$N$146=$E$346)*($D$145:$N$145=$D428)*($C$147:$C$152=$B428))
) -
(
SUMIFS(E$318:E$328,$C$318:$C$328,$C428,$D$318:$D$328,$D428)*
SUMIFS(E$332:E$342,$C$332:$C$342,$C428,$D$332:$D$342,$D428)*
SUMPRODUCT($D$147:$N$152*($D$146:$N$146=$E$345)*($D$145:$N$145=$D428)*($C$147:$C$152=$B428))
)
)</f>
        <v>0</v>
      </c>
      <c r="F428" s="99" cm="1">
        <f t="array" ref="F428">$A428 * $E$108 * (
(
SUMIFS(F$318:F$328,$C$318:$C$328,$C428,$D$318:$D$328,$D428)*
SUMIFS(F$332:F$342,$C$332:$C$342,$C428,$D$332:$D$342,$D428)*
SUMPRODUCT($D$147:$N$152*($D$146:$N$146=$E$346)*($D$145:$N$145=$D428)*($C$147:$C$152=$B428))
) -
(
SUMIFS(F$318:F$328,$C$318:$C$328,$C428,$D$318:$D$328,$D428)*
SUMIFS(F$332:F$342,$C$332:$C$342,$C428,$D$332:$D$342,$D428)*
SUMPRODUCT($D$147:$N$152*($D$146:$N$146=$E$345)*($D$145:$N$145=$D428)*($C$147:$C$152=$B428))
)
)</f>
        <v>0</v>
      </c>
      <c r="G428" s="99" cm="1">
        <f t="array" ref="G428">$A428 * $E$108 * (
(
SUMIFS(G$318:G$328,$C$318:$C$328,$C428,$D$318:$D$328,$D428)*
SUMIFS(G$332:G$342,$C$332:$C$342,$C428,$D$332:$D$342,$D428)*
SUMPRODUCT($D$147:$N$152*($D$146:$N$146=$E$346)*($D$145:$N$145=$D428)*($C$147:$C$152=$B428))
) -
(
SUMIFS(G$318:G$328,$C$318:$C$328,$C428,$D$318:$D$328,$D428)*
SUMIFS(G$332:G$342,$C$332:$C$342,$C428,$D$332:$D$342,$D428)*
SUMPRODUCT($D$147:$N$152*($D$146:$N$146=$E$345)*($D$145:$N$145=$D428)*($C$147:$C$152=$B428))
)
)</f>
        <v>239.1014619050255</v>
      </c>
      <c r="H428" s="99" cm="1">
        <f t="array" ref="H428">$A428 * $E$108 * (
(
SUMIFS(H$318:H$328,$C$318:$C$328,$C428,$D$318:$D$328,$D428)*
SUMIFS(H$332:H$342,$C$332:$C$342,$C428,$D$332:$D$342,$D428)*
SUMPRODUCT($D$147:$N$152*($D$146:$N$146=$E$346)*($D$145:$N$145=$D428)*($C$147:$C$152=$B428))
) -
(
SUMIFS(H$318:H$328,$C$318:$C$328,$C428,$D$318:$D$328,$D428)*
SUMIFS(H$332:H$342,$C$332:$C$342,$C428,$D$332:$D$342,$D428)*
SUMPRODUCT($D$147:$N$152*($D$146:$N$146=$E$345)*($D$145:$N$145=$D428)*($C$147:$C$152=$B428))
)
)</f>
        <v>478.202923810051</v>
      </c>
      <c r="I428" s="99" cm="1">
        <f t="array" ref="I428">$A428 * $E$108 * (
(
SUMIFS(I$318:I$328,$C$318:$C$328,$C428,$D$318:$D$328,$D428)*
SUMIFS(I$332:I$342,$C$332:$C$342,$C428,$D$332:$D$342,$D428)*
SUMPRODUCT($D$147:$N$152*($D$146:$N$146=$E$346)*($D$145:$N$145=$D428)*($C$147:$C$152=$B428))
) -
(
SUMIFS(I$318:I$328,$C$318:$C$328,$C428,$D$318:$D$328,$D428)*
SUMIFS(I$332:I$342,$C$332:$C$342,$C428,$D$332:$D$342,$D428)*
SUMPRODUCT($D$147:$N$152*($D$146:$N$146=$E$345)*($D$145:$N$145=$D428)*($C$147:$C$152=$B428))
)
)</f>
        <v>956.40584762010201</v>
      </c>
      <c r="J428" s="99" cm="1">
        <f t="array" ref="J428">$A428 * $E$108 * (
(
SUMIFS(J$318:J$328,$C$318:$C$328,$C428,$D$318:$D$328,$D428)*
SUMIFS(J$332:J$342,$C$332:$C$342,$C428,$D$332:$D$342,$D428)*
SUMPRODUCT($D$147:$N$152*($D$146:$N$146=$E$346)*($D$145:$N$145=$D428)*($C$147:$C$152=$B428))
) -
(
SUMIFS(J$318:J$328,$C$318:$C$328,$C428,$D$318:$D$328,$D428)*
SUMIFS(J$332:J$342,$C$332:$C$342,$C428,$D$332:$D$342,$D428)*
SUMPRODUCT($D$147:$N$152*($D$146:$N$146=$E$345)*($D$145:$N$145=$D428)*($C$147:$C$152=$B428))
)
)</f>
        <v>1912.811695240204</v>
      </c>
      <c r="K428" s="99" cm="1">
        <f t="array" ref="K428">$A428 * $E$108 * (
(
SUMIFS(K$318:K$328,$C$318:$C$328,$C428,$D$318:$D$328,$D428)*
SUMIFS(K$332:K$342,$C$332:$C$342,$C428,$D$332:$D$342,$D428)*
SUMPRODUCT($D$147:$N$152*($D$146:$N$146=$E$346)*($D$145:$N$145=$D428)*($C$147:$C$152=$B428))
) -
(
SUMIFS(K$318:K$328,$C$318:$C$328,$C428,$D$318:$D$328,$D428)*
SUMIFS(K$332:K$342,$C$332:$C$342,$C428,$D$332:$D$342,$D428)*
SUMPRODUCT($D$147:$N$152*($D$146:$N$146=$E$345)*($D$145:$N$145=$D428)*($C$147:$C$152=$B428))
)
)</f>
        <v>3825.623390480408</v>
      </c>
      <c r="L428" s="99" cm="1">
        <f t="array" ref="L428">$A428 * $E$108 * (
(
SUMIFS(L$318:L$328,$C$318:$C$328,$C428,$D$318:$D$328,$D428)*
SUMIFS(L$332:L$342,$C$332:$C$342,$C428,$D$332:$D$342,$D428)*
SUMPRODUCT($D$147:$N$152*($D$146:$N$146=$E$346)*($D$145:$N$145=$D428)*($C$147:$C$152=$B428))
) -
(
SUMIFS(L$318:L$328,$C$318:$C$328,$C428,$D$318:$D$328,$D428)*
SUMIFS(L$332:L$342,$C$332:$C$342,$C428,$D$332:$D$342,$D428)*
SUMPRODUCT($D$147:$N$152*($D$146:$N$146=$E$345)*($D$145:$N$145=$D428)*($C$147:$C$152=$B428))
)
)</f>
        <v>7651.2467809608161</v>
      </c>
      <c r="M428" s="99" cm="1">
        <f t="array" ref="M428">$A428 * $E$108 * (
(
SUMIFS(M$318:M$328,$C$318:$C$328,$C428,$D$318:$D$328,$D428)*
SUMIFS(M$332:M$342,$C$332:$C$342,$C428,$D$332:$D$342,$D428)*
SUMPRODUCT($D$147:$N$152*($D$146:$N$146=$E$346)*($D$145:$N$145=$D428)*($C$147:$C$152=$B428))
) -
(
SUMIFS(M$318:M$328,$C$318:$C$328,$C428,$D$318:$D$328,$D428)*
SUMIFS(M$332:M$342,$C$332:$C$342,$C428,$D$332:$D$342,$D428)*
SUMPRODUCT($D$147:$N$152*($D$146:$N$146=$E$345)*($D$145:$N$145=$D428)*($C$147:$C$152=$B428))
)
)</f>
        <v>15302.493561921632</v>
      </c>
      <c r="N428" s="99" cm="1">
        <f t="array" ref="N428">$A428 * $E$108 * (
(
SUMIFS(N$318:N$328,$C$318:$C$328,$C428,$D$318:$D$328,$D428)*
SUMIFS(N$332:N$342,$C$332:$C$342,$C428,$D$332:$D$342,$D428)*
SUMPRODUCT($D$147:$N$152*($D$146:$N$146=$E$346)*($D$145:$N$145=$D428)*($C$147:$C$152=$B428))
) -
(
SUMIFS(N$318:N$328,$C$318:$C$328,$C428,$D$318:$D$328,$D428)*
SUMIFS(N$332:N$342,$C$332:$C$342,$C428,$D$332:$D$342,$D428)*
SUMPRODUCT($D$147:$N$152*($D$146:$N$146=$E$345)*($D$145:$N$145=$D428)*($C$147:$C$152=$B428))
)
)</f>
        <v>21519.131571452293</v>
      </c>
      <c r="O428" s="99" cm="1">
        <f t="array" ref="O428">$A428 * $E$108 * (
(
SUMIFS(O$318:O$328,$C$318:$C$328,$C428,$D$318:$D$328,$D428)*
SUMIFS(O$332:O$342,$C$332:$C$342,$C428,$D$332:$D$342,$D428)*
SUMPRODUCT($D$147:$N$152*($D$146:$N$146=$E$346)*($D$145:$N$145=$D428)*($C$147:$C$152=$B428))
) -
(
SUMIFS(O$318:O$328,$C$318:$C$328,$C428,$D$318:$D$328,$D428)*
SUMIFS(O$332:O$342,$C$332:$C$342,$C428,$D$332:$D$342,$D428)*
SUMPRODUCT($D$147:$N$152*($D$146:$N$146=$E$345)*($D$145:$N$145=$D428)*($C$147:$C$152=$B428))
)
)</f>
        <v>23910.146190502546</v>
      </c>
      <c r="P428" s="99" cm="1">
        <f t="array" ref="P428">$A428 * $E$108 * (
(
SUMIFS(P$318:P$328,$C$318:$C$328,$C428,$D$318:$D$328,$D428)*
SUMIFS(P$332:P$342,$C$332:$C$342,$C428,$D$332:$D$342,$D428)*
SUMPRODUCT($D$147:$N$152*($D$146:$N$146=$E$346)*($D$145:$N$145=$D428)*($C$147:$C$152=$B428))
) -
(
SUMIFS(P$318:P$328,$C$318:$C$328,$C428,$D$318:$D$328,$D428)*
SUMIFS(P$332:P$342,$C$332:$C$342,$C428,$D$332:$D$342,$D428)*
SUMPRODUCT($D$147:$N$152*($D$146:$N$146=$E$345)*($D$145:$N$145=$D428)*($C$147:$C$152=$B428))
)
)</f>
        <v>23910.146190502546</v>
      </c>
      <c r="Q428" s="99" cm="1">
        <f t="array" ref="Q428">$A428 * $E$108 * (
(
SUMIFS(Q$318:Q$328,$C$318:$C$328,$C428,$D$318:$D$328,$D428)*
SUMIFS(Q$332:Q$342,$C$332:$C$342,$C428,$D$332:$D$342,$D428)*
SUMPRODUCT($D$147:$N$152*($D$146:$N$146=$E$346)*($D$145:$N$145=$D428)*($C$147:$C$152=$B428))
) -
(
SUMIFS(Q$318:Q$328,$C$318:$C$328,$C428,$D$318:$D$328,$D428)*
SUMIFS(Q$332:Q$342,$C$332:$C$342,$C428,$D$332:$D$342,$D428)*
SUMPRODUCT($D$147:$N$152*($D$146:$N$146=$E$345)*($D$145:$N$145=$D428)*($C$147:$C$152=$B428))
)
)</f>
        <v>23910.146190502546</v>
      </c>
      <c r="R428" s="99" cm="1">
        <f t="array" ref="R428">$A428 * $E$108 * (
(
SUMIFS(R$318:R$328,$C$318:$C$328,$C428,$D$318:$D$328,$D428)*
SUMIFS(R$332:R$342,$C$332:$C$342,$C428,$D$332:$D$342,$D428)*
SUMPRODUCT($D$147:$N$152*($D$146:$N$146=$E$346)*($D$145:$N$145=$D428)*($C$147:$C$152=$B428))
) -
(
SUMIFS(R$318:R$328,$C$318:$C$328,$C428,$D$318:$D$328,$D428)*
SUMIFS(R$332:R$342,$C$332:$C$342,$C428,$D$332:$D$342,$D428)*
SUMPRODUCT($D$147:$N$152*($D$146:$N$146=$E$345)*($D$145:$N$145=$D428)*($C$147:$C$152=$B428))
)
)</f>
        <v>23910.146190502546</v>
      </c>
      <c r="S428" s="99" cm="1">
        <f t="array" ref="S428">$A428 * $E$108 * (
(
SUMIFS(S$318:S$328,$C$318:$C$328,$C428,$D$318:$D$328,$D428)*
SUMIFS(S$332:S$342,$C$332:$C$342,$C428,$D$332:$D$342,$D428)*
SUMPRODUCT($D$147:$N$152*($D$146:$N$146=$E$346)*($D$145:$N$145=$D428)*($C$147:$C$152=$B428))
) -
(
SUMIFS(S$318:S$328,$C$318:$C$328,$C428,$D$318:$D$328,$D428)*
SUMIFS(S$332:S$342,$C$332:$C$342,$C428,$D$332:$D$342,$D428)*
SUMPRODUCT($D$147:$N$152*($D$146:$N$146=$E$345)*($D$145:$N$145=$D428)*($C$147:$C$152=$B428))
)
)</f>
        <v>23910.146190502546</v>
      </c>
      <c r="T428" s="99" cm="1">
        <f t="array" ref="T428">$A428 * $E$108 * (
(
SUMIFS(T$318:T$328,$C$318:$C$328,$C428,$D$318:$D$328,$D428)*
SUMIFS(T$332:T$342,$C$332:$C$342,$C428,$D$332:$D$342,$D428)*
SUMPRODUCT($D$147:$N$152*($D$146:$N$146=$E$346)*($D$145:$N$145=$D428)*($C$147:$C$152=$B428))
) -
(
SUMIFS(T$318:T$328,$C$318:$C$328,$C428,$D$318:$D$328,$D428)*
SUMIFS(T$332:T$342,$C$332:$C$342,$C428,$D$332:$D$342,$D428)*
SUMPRODUCT($D$147:$N$152*($D$146:$N$146=$E$345)*($D$145:$N$145=$D428)*($C$147:$C$152=$B428))
)
)</f>
        <v>23910.146190502546</v>
      </c>
      <c r="U428" s="99" cm="1">
        <f t="array" ref="U428">$A428 * $E$108 * (
(
SUMIFS(U$318:U$328,$C$318:$C$328,$C428,$D$318:$D$328,$D428)*
SUMIFS(U$332:U$342,$C$332:$C$342,$C428,$D$332:$D$342,$D428)*
SUMPRODUCT($D$147:$N$152*($D$146:$N$146=$E$346)*($D$145:$N$145=$D428)*($C$147:$C$152=$B428))
) -
(
SUMIFS(U$318:U$328,$C$318:$C$328,$C428,$D$318:$D$328,$D428)*
SUMIFS(U$332:U$342,$C$332:$C$342,$C428,$D$332:$D$342,$D428)*
SUMPRODUCT($D$147:$N$152*($D$146:$N$146=$E$345)*($D$145:$N$145=$D428)*($C$147:$C$152=$B428))
)
)</f>
        <v>23910.146190502546</v>
      </c>
      <c r="V428" s="99" cm="1">
        <f t="array" ref="V428">$A428 * $E$108 * (
(
SUMIFS(V$318:V$328,$C$318:$C$328,$C428,$D$318:$D$328,$D428)*
SUMIFS(V$332:V$342,$C$332:$C$342,$C428,$D$332:$D$342,$D428)*
SUMPRODUCT($D$147:$N$152*($D$146:$N$146=$E$346)*($D$145:$N$145=$D428)*($C$147:$C$152=$B428))
) -
(
SUMIFS(V$318:V$328,$C$318:$C$328,$C428,$D$318:$D$328,$D428)*
SUMIFS(V$332:V$342,$C$332:$C$342,$C428,$D$332:$D$342,$D428)*
SUMPRODUCT($D$147:$N$152*($D$146:$N$146=$E$345)*($D$145:$N$145=$D428)*($C$147:$C$152=$B428))
)
)</f>
        <v>23910.146190502546</v>
      </c>
      <c r="W428" s="99" cm="1">
        <f t="array" ref="W428">$A428 * $E$108 * (
(
SUMIFS(W$318:W$328,$C$318:$C$328,$C428,$D$318:$D$328,$D428)*
SUMIFS(W$332:W$342,$C$332:$C$342,$C428,$D$332:$D$342,$D428)*
SUMPRODUCT($D$147:$N$152*($D$146:$N$146=$E$346)*($D$145:$N$145=$D428)*($C$147:$C$152=$B428))
) -
(
SUMIFS(W$318:W$328,$C$318:$C$328,$C428,$D$318:$D$328,$D428)*
SUMIFS(W$332:W$342,$C$332:$C$342,$C428,$D$332:$D$342,$D428)*
SUMPRODUCT($D$147:$N$152*($D$146:$N$146=$E$345)*($D$145:$N$145=$D428)*($C$147:$C$152=$B428))
)
)</f>
        <v>23910.146190502546</v>
      </c>
      <c r="X428" s="99" cm="1">
        <f t="array" ref="X428">$A428 * $E$108 * (
(
SUMIFS(X$318:X$328,$C$318:$C$328,$C428,$D$318:$D$328,$D428)*
SUMIFS(X$332:X$342,$C$332:$C$342,$C428,$D$332:$D$342,$D428)*
SUMPRODUCT($D$147:$N$152*($D$146:$N$146=$E$346)*($D$145:$N$145=$D428)*($C$147:$C$152=$B428))
) -
(
SUMIFS(X$318:X$328,$C$318:$C$328,$C428,$D$318:$D$328,$D428)*
SUMIFS(X$332:X$342,$C$332:$C$342,$C428,$D$332:$D$342,$D428)*
SUMPRODUCT($D$147:$N$152*($D$146:$N$146=$E$345)*($D$145:$N$145=$D428)*($C$147:$C$152=$B428))
)
)</f>
        <v>23910.146190502546</v>
      </c>
      <c r="Y428" s="99" cm="1">
        <f t="array" ref="Y428">$A428 * $E$108 * (
(
SUMIFS(Y$318:Y$328,$C$318:$C$328,$C428,$D$318:$D$328,$D428)*
SUMIFS(Y$332:Y$342,$C$332:$C$342,$C428,$D$332:$D$342,$D428)*
SUMPRODUCT($D$147:$N$152*($D$146:$N$146=$E$346)*($D$145:$N$145=$D428)*($C$147:$C$152=$B428))
) -
(
SUMIFS(Y$318:Y$328,$C$318:$C$328,$C428,$D$318:$D$328,$D428)*
SUMIFS(Y$332:Y$342,$C$332:$C$342,$C428,$D$332:$D$342,$D428)*
SUMPRODUCT($D$147:$N$152*($D$146:$N$146=$E$345)*($D$145:$N$145=$D428)*($C$147:$C$152=$B428))
)
)</f>
        <v>23910.146190502546</v>
      </c>
      <c r="Z428" s="99" cm="1">
        <f t="array" ref="Z428">$A428 * $E$108 * (
(
SUMIFS(Z$318:Z$328,$C$318:$C$328,$C428,$D$318:$D$328,$D428)*
SUMIFS(Z$332:Z$342,$C$332:$C$342,$C428,$D$332:$D$342,$D428)*
SUMPRODUCT($D$147:$N$152*($D$146:$N$146=$E$346)*($D$145:$N$145=$D428)*($C$147:$C$152=$B428))
) -
(
SUMIFS(Z$318:Z$328,$C$318:$C$328,$C428,$D$318:$D$328,$D428)*
SUMIFS(Z$332:Z$342,$C$332:$C$342,$C428,$D$332:$D$342,$D428)*
SUMPRODUCT($D$147:$N$152*($D$146:$N$146=$E$345)*($D$145:$N$145=$D428)*($C$147:$C$152=$B428))
)
)</f>
        <v>23910.146190502546</v>
      </c>
      <c r="AA428" s="99" cm="1">
        <f t="array" ref="AA428">$A428 * $E$108 * (
(
SUMIFS(AA$318:AA$328,$C$318:$C$328,$C428,$D$318:$D$328,$D428)*
SUMIFS(AA$332:AA$342,$C$332:$C$342,$C428,$D$332:$D$342,$D428)*
SUMPRODUCT($D$147:$N$152*($D$146:$N$146=$E$346)*($D$145:$N$145=$D428)*($C$147:$C$152=$B428))
) -
(
SUMIFS(AA$318:AA$328,$C$318:$C$328,$C428,$D$318:$D$328,$D428)*
SUMIFS(AA$332:AA$342,$C$332:$C$342,$C428,$D$332:$D$342,$D428)*
SUMPRODUCT($D$147:$N$152*($D$146:$N$146=$E$345)*($D$145:$N$145=$D428)*($C$147:$C$152=$B428))
)
)</f>
        <v>23910.146190502546</v>
      </c>
      <c r="AB428" s="99" cm="1">
        <f t="array" ref="AB428">$A428 * $E$108 * (
(
SUMIFS(AB$318:AB$328,$C$318:$C$328,$C428,$D$318:$D$328,$D428)*
SUMIFS(AB$332:AB$342,$C$332:$C$342,$C428,$D$332:$D$342,$D428)*
SUMPRODUCT($D$147:$N$152*($D$146:$N$146=$E$346)*($D$145:$N$145=$D428)*($C$147:$C$152=$B428))
) -
(
SUMIFS(AB$318:AB$328,$C$318:$C$328,$C428,$D$318:$D$328,$D428)*
SUMIFS(AB$332:AB$342,$C$332:$C$342,$C428,$D$332:$D$342,$D428)*
SUMPRODUCT($D$147:$N$152*($D$146:$N$146=$E$345)*($D$145:$N$145=$D428)*($C$147:$C$152=$B428))
)
)</f>
        <v>23910.146190502546</v>
      </c>
      <c r="AC428" s="99" cm="1">
        <f t="array" ref="AC428">$A428 * $E$108 * (
(
SUMIFS(AC$318:AC$328,$C$318:$C$328,$C428,$D$318:$D$328,$D428)*
SUMIFS(AC$332:AC$342,$C$332:$C$342,$C428,$D$332:$D$342,$D428)*
SUMPRODUCT($D$147:$N$152*($D$146:$N$146=$E$346)*($D$145:$N$145=$D428)*($C$147:$C$152=$B428))
) -
(
SUMIFS(AC$318:AC$328,$C$318:$C$328,$C428,$D$318:$D$328,$D428)*
SUMIFS(AC$332:AC$342,$C$332:$C$342,$C428,$D$332:$D$342,$D428)*
SUMPRODUCT($D$147:$N$152*($D$146:$N$146=$E$345)*($D$145:$N$145=$D428)*($C$147:$C$152=$B428))
)
)</f>
        <v>23910.146190502546</v>
      </c>
      <c r="AD428" s="99" cm="1">
        <f t="array" ref="AD428">$A428 * $E$108 * (
(
SUMIFS(AD$318:AD$328,$C$318:$C$328,$C428,$D$318:$D$328,$D428)*
SUMIFS(AD$332:AD$342,$C$332:$C$342,$C428,$D$332:$D$342,$D428)*
SUMPRODUCT($D$147:$N$152*($D$146:$N$146=$E$346)*($D$145:$N$145=$D428)*($C$147:$C$152=$B428))
) -
(
SUMIFS(AD$318:AD$328,$C$318:$C$328,$C428,$D$318:$D$328,$D428)*
SUMIFS(AD$332:AD$342,$C$332:$C$342,$C428,$D$332:$D$342,$D428)*
SUMPRODUCT($D$147:$N$152*($D$146:$N$146=$E$345)*($D$145:$N$145=$D428)*($C$147:$C$152=$B428))
)
)</f>
        <v>23910.146190502546</v>
      </c>
    </row>
    <row r="429" spans="1:30" x14ac:dyDescent="0.2">
      <c r="A429" s="15">
        <f>1</f>
        <v>1</v>
      </c>
      <c r="B429" s="6" t="s">
        <v>48</v>
      </c>
      <c r="C429" s="6" t="s">
        <v>37</v>
      </c>
      <c r="D429" s="6" t="s">
        <v>124</v>
      </c>
      <c r="E429" s="99" cm="1">
        <f t="array" ref="E429">$A429 * $E$108 * (
(
SUMIFS(E$318:E$328,$C$318:$C$328,$C429,$D$318:$D$328,$D429)*
SUMIFS(E$332:E$342,$C$332:$C$342,$C429,$D$332:$D$342,$D429)*
SUMPRODUCT($D$147:$N$152*($D$146:$N$146=$E$346)*($D$145:$N$145=$D429)*($C$147:$C$152=$B429))
) -
(
SUMIFS(E$318:E$328,$C$318:$C$328,$C429,$D$318:$D$328,$D429)*
SUMIFS(E$332:E$342,$C$332:$C$342,$C429,$D$332:$D$342,$D429)*
SUMPRODUCT($D$147:$N$152*($D$146:$N$146=$E$345)*($D$145:$N$145=$D429)*($C$147:$C$152=$B429))
)
)</f>
        <v>0</v>
      </c>
      <c r="F429" s="99" cm="1">
        <f t="array" ref="F429">$A429 * $E$108 * (
(
SUMIFS(F$318:F$328,$C$318:$C$328,$C429,$D$318:$D$328,$D429)*
SUMIFS(F$332:F$342,$C$332:$C$342,$C429,$D$332:$D$342,$D429)*
SUMPRODUCT($D$147:$N$152*($D$146:$N$146=$E$346)*($D$145:$N$145=$D429)*($C$147:$C$152=$B429))
) -
(
SUMIFS(F$318:F$328,$C$318:$C$328,$C429,$D$318:$D$328,$D429)*
SUMIFS(F$332:F$342,$C$332:$C$342,$C429,$D$332:$D$342,$D429)*
SUMPRODUCT($D$147:$N$152*($D$146:$N$146=$E$345)*($D$145:$N$145=$D429)*($C$147:$C$152=$B429))
)
)</f>
        <v>0</v>
      </c>
      <c r="G429" s="99" cm="1">
        <f t="array" ref="G429">$A429 * $E$108 * (
(
SUMIFS(G$318:G$328,$C$318:$C$328,$C429,$D$318:$D$328,$D429)*
SUMIFS(G$332:G$342,$C$332:$C$342,$C429,$D$332:$D$342,$D429)*
SUMPRODUCT($D$147:$N$152*($D$146:$N$146=$E$346)*($D$145:$N$145=$D429)*($C$147:$C$152=$B429))
) -
(
SUMIFS(G$318:G$328,$C$318:$C$328,$C429,$D$318:$D$328,$D429)*
SUMIFS(G$332:G$342,$C$332:$C$342,$C429,$D$332:$D$342,$D429)*
SUMPRODUCT($D$147:$N$152*($D$146:$N$146=$E$345)*($D$145:$N$145=$D429)*($C$147:$C$152=$B429))
)
)</f>
        <v>2.2181398925449818</v>
      </c>
      <c r="H429" s="99" cm="1">
        <f t="array" ref="H429">$A429 * $E$108 * (
(
SUMIFS(H$318:H$328,$C$318:$C$328,$C429,$D$318:$D$328,$D429)*
SUMIFS(H$332:H$342,$C$332:$C$342,$C429,$D$332:$D$342,$D429)*
SUMPRODUCT($D$147:$N$152*($D$146:$N$146=$E$346)*($D$145:$N$145=$D429)*($C$147:$C$152=$B429))
) -
(
SUMIFS(H$318:H$328,$C$318:$C$328,$C429,$D$318:$D$328,$D429)*
SUMIFS(H$332:H$342,$C$332:$C$342,$C429,$D$332:$D$342,$D429)*
SUMPRODUCT($D$147:$N$152*($D$146:$N$146=$E$345)*($D$145:$N$145=$D429)*($C$147:$C$152=$B429))
)
)</f>
        <v>4.4362797850899636</v>
      </c>
      <c r="I429" s="99" cm="1">
        <f t="array" ref="I429">$A429 * $E$108 * (
(
SUMIFS(I$318:I$328,$C$318:$C$328,$C429,$D$318:$D$328,$D429)*
SUMIFS(I$332:I$342,$C$332:$C$342,$C429,$D$332:$D$342,$D429)*
SUMPRODUCT($D$147:$N$152*($D$146:$N$146=$E$346)*($D$145:$N$145=$D429)*($C$147:$C$152=$B429))
) -
(
SUMIFS(I$318:I$328,$C$318:$C$328,$C429,$D$318:$D$328,$D429)*
SUMIFS(I$332:I$342,$C$332:$C$342,$C429,$D$332:$D$342,$D429)*
SUMPRODUCT($D$147:$N$152*($D$146:$N$146=$E$345)*($D$145:$N$145=$D429)*($C$147:$C$152=$B429))
)
)</f>
        <v>8.8725595701799271</v>
      </c>
      <c r="J429" s="99" cm="1">
        <f t="array" ref="J429">$A429 * $E$108 * (
(
SUMIFS(J$318:J$328,$C$318:$C$328,$C429,$D$318:$D$328,$D429)*
SUMIFS(J$332:J$342,$C$332:$C$342,$C429,$D$332:$D$342,$D429)*
SUMPRODUCT($D$147:$N$152*($D$146:$N$146=$E$346)*($D$145:$N$145=$D429)*($C$147:$C$152=$B429))
) -
(
SUMIFS(J$318:J$328,$C$318:$C$328,$C429,$D$318:$D$328,$D429)*
SUMIFS(J$332:J$342,$C$332:$C$342,$C429,$D$332:$D$342,$D429)*
SUMPRODUCT($D$147:$N$152*($D$146:$N$146=$E$345)*($D$145:$N$145=$D429)*($C$147:$C$152=$B429))
)
)</f>
        <v>17.745119140359854</v>
      </c>
      <c r="K429" s="99" cm="1">
        <f t="array" ref="K429">$A429 * $E$108 * (
(
SUMIFS(K$318:K$328,$C$318:$C$328,$C429,$D$318:$D$328,$D429)*
SUMIFS(K$332:K$342,$C$332:$C$342,$C429,$D$332:$D$342,$D429)*
SUMPRODUCT($D$147:$N$152*($D$146:$N$146=$E$346)*($D$145:$N$145=$D429)*($C$147:$C$152=$B429))
) -
(
SUMIFS(K$318:K$328,$C$318:$C$328,$C429,$D$318:$D$328,$D429)*
SUMIFS(K$332:K$342,$C$332:$C$342,$C429,$D$332:$D$342,$D429)*
SUMPRODUCT($D$147:$N$152*($D$146:$N$146=$E$345)*($D$145:$N$145=$D429)*($C$147:$C$152=$B429))
)
)</f>
        <v>35.490238280719709</v>
      </c>
      <c r="L429" s="99" cm="1">
        <f t="array" ref="L429">$A429 * $E$108 * (
(
SUMIFS(L$318:L$328,$C$318:$C$328,$C429,$D$318:$D$328,$D429)*
SUMIFS(L$332:L$342,$C$332:$C$342,$C429,$D$332:$D$342,$D429)*
SUMPRODUCT($D$147:$N$152*($D$146:$N$146=$E$346)*($D$145:$N$145=$D429)*($C$147:$C$152=$B429))
) -
(
SUMIFS(L$318:L$328,$C$318:$C$328,$C429,$D$318:$D$328,$D429)*
SUMIFS(L$332:L$342,$C$332:$C$342,$C429,$D$332:$D$342,$D429)*
SUMPRODUCT($D$147:$N$152*($D$146:$N$146=$E$345)*($D$145:$N$145=$D429)*($C$147:$C$152=$B429))
)
)</f>
        <v>70.980476561439417</v>
      </c>
      <c r="M429" s="99" cm="1">
        <f t="array" ref="M429">$A429 * $E$108 * (
(
SUMIFS(M$318:M$328,$C$318:$C$328,$C429,$D$318:$D$328,$D429)*
SUMIFS(M$332:M$342,$C$332:$C$342,$C429,$D$332:$D$342,$D429)*
SUMPRODUCT($D$147:$N$152*($D$146:$N$146=$E$346)*($D$145:$N$145=$D429)*($C$147:$C$152=$B429))
) -
(
SUMIFS(M$318:M$328,$C$318:$C$328,$C429,$D$318:$D$328,$D429)*
SUMIFS(M$332:M$342,$C$332:$C$342,$C429,$D$332:$D$342,$D429)*
SUMPRODUCT($D$147:$N$152*($D$146:$N$146=$E$345)*($D$145:$N$145=$D429)*($C$147:$C$152=$B429))
)
)</f>
        <v>141.96095312287883</v>
      </c>
      <c r="N429" s="99" cm="1">
        <f t="array" ref="N429">$A429 * $E$108 * (
(
SUMIFS(N$318:N$328,$C$318:$C$328,$C429,$D$318:$D$328,$D429)*
SUMIFS(N$332:N$342,$C$332:$C$342,$C429,$D$332:$D$342,$D429)*
SUMPRODUCT($D$147:$N$152*($D$146:$N$146=$E$346)*($D$145:$N$145=$D429)*($C$147:$C$152=$B429))
) -
(
SUMIFS(N$318:N$328,$C$318:$C$328,$C429,$D$318:$D$328,$D429)*
SUMIFS(N$332:N$342,$C$332:$C$342,$C429,$D$332:$D$342,$D429)*
SUMPRODUCT($D$147:$N$152*($D$146:$N$146=$E$345)*($D$145:$N$145=$D429)*($C$147:$C$152=$B429))
)
)</f>
        <v>199.63259032904833</v>
      </c>
      <c r="O429" s="99" cm="1">
        <f t="array" ref="O429">$A429 * $E$108 * (
(
SUMIFS(O$318:O$328,$C$318:$C$328,$C429,$D$318:$D$328,$D429)*
SUMIFS(O$332:O$342,$C$332:$C$342,$C429,$D$332:$D$342,$D429)*
SUMPRODUCT($D$147:$N$152*($D$146:$N$146=$E$346)*($D$145:$N$145=$D429)*($C$147:$C$152=$B429))
) -
(
SUMIFS(O$318:O$328,$C$318:$C$328,$C429,$D$318:$D$328,$D429)*
SUMIFS(O$332:O$342,$C$332:$C$342,$C429,$D$332:$D$342,$D429)*
SUMPRODUCT($D$147:$N$152*($D$146:$N$146=$E$345)*($D$145:$N$145=$D429)*($C$147:$C$152=$B429))
)
)</f>
        <v>221.81398925449818</v>
      </c>
      <c r="P429" s="99" cm="1">
        <f t="array" ref="P429">$A429 * $E$108 * (
(
SUMIFS(P$318:P$328,$C$318:$C$328,$C429,$D$318:$D$328,$D429)*
SUMIFS(P$332:P$342,$C$332:$C$342,$C429,$D$332:$D$342,$D429)*
SUMPRODUCT($D$147:$N$152*($D$146:$N$146=$E$346)*($D$145:$N$145=$D429)*($C$147:$C$152=$B429))
) -
(
SUMIFS(P$318:P$328,$C$318:$C$328,$C429,$D$318:$D$328,$D429)*
SUMIFS(P$332:P$342,$C$332:$C$342,$C429,$D$332:$D$342,$D429)*
SUMPRODUCT($D$147:$N$152*($D$146:$N$146=$E$345)*($D$145:$N$145=$D429)*($C$147:$C$152=$B429))
)
)</f>
        <v>221.81398925449818</v>
      </c>
      <c r="Q429" s="99" cm="1">
        <f t="array" ref="Q429">$A429 * $E$108 * (
(
SUMIFS(Q$318:Q$328,$C$318:$C$328,$C429,$D$318:$D$328,$D429)*
SUMIFS(Q$332:Q$342,$C$332:$C$342,$C429,$D$332:$D$342,$D429)*
SUMPRODUCT($D$147:$N$152*($D$146:$N$146=$E$346)*($D$145:$N$145=$D429)*($C$147:$C$152=$B429))
) -
(
SUMIFS(Q$318:Q$328,$C$318:$C$328,$C429,$D$318:$D$328,$D429)*
SUMIFS(Q$332:Q$342,$C$332:$C$342,$C429,$D$332:$D$342,$D429)*
SUMPRODUCT($D$147:$N$152*($D$146:$N$146=$E$345)*($D$145:$N$145=$D429)*($C$147:$C$152=$B429))
)
)</f>
        <v>221.81398925449818</v>
      </c>
      <c r="R429" s="99" cm="1">
        <f t="array" ref="R429">$A429 * $E$108 * (
(
SUMIFS(R$318:R$328,$C$318:$C$328,$C429,$D$318:$D$328,$D429)*
SUMIFS(R$332:R$342,$C$332:$C$342,$C429,$D$332:$D$342,$D429)*
SUMPRODUCT($D$147:$N$152*($D$146:$N$146=$E$346)*($D$145:$N$145=$D429)*($C$147:$C$152=$B429))
) -
(
SUMIFS(R$318:R$328,$C$318:$C$328,$C429,$D$318:$D$328,$D429)*
SUMIFS(R$332:R$342,$C$332:$C$342,$C429,$D$332:$D$342,$D429)*
SUMPRODUCT($D$147:$N$152*($D$146:$N$146=$E$345)*($D$145:$N$145=$D429)*($C$147:$C$152=$B429))
)
)</f>
        <v>221.81398925449818</v>
      </c>
      <c r="S429" s="99" cm="1">
        <f t="array" ref="S429">$A429 * $E$108 * (
(
SUMIFS(S$318:S$328,$C$318:$C$328,$C429,$D$318:$D$328,$D429)*
SUMIFS(S$332:S$342,$C$332:$C$342,$C429,$D$332:$D$342,$D429)*
SUMPRODUCT($D$147:$N$152*($D$146:$N$146=$E$346)*($D$145:$N$145=$D429)*($C$147:$C$152=$B429))
) -
(
SUMIFS(S$318:S$328,$C$318:$C$328,$C429,$D$318:$D$328,$D429)*
SUMIFS(S$332:S$342,$C$332:$C$342,$C429,$D$332:$D$342,$D429)*
SUMPRODUCT($D$147:$N$152*($D$146:$N$146=$E$345)*($D$145:$N$145=$D429)*($C$147:$C$152=$B429))
)
)</f>
        <v>221.81398925449818</v>
      </c>
      <c r="T429" s="99" cm="1">
        <f t="array" ref="T429">$A429 * $E$108 * (
(
SUMIFS(T$318:T$328,$C$318:$C$328,$C429,$D$318:$D$328,$D429)*
SUMIFS(T$332:T$342,$C$332:$C$342,$C429,$D$332:$D$342,$D429)*
SUMPRODUCT($D$147:$N$152*($D$146:$N$146=$E$346)*($D$145:$N$145=$D429)*($C$147:$C$152=$B429))
) -
(
SUMIFS(T$318:T$328,$C$318:$C$328,$C429,$D$318:$D$328,$D429)*
SUMIFS(T$332:T$342,$C$332:$C$342,$C429,$D$332:$D$342,$D429)*
SUMPRODUCT($D$147:$N$152*($D$146:$N$146=$E$345)*($D$145:$N$145=$D429)*($C$147:$C$152=$B429))
)
)</f>
        <v>221.81398925449818</v>
      </c>
      <c r="U429" s="99" cm="1">
        <f t="array" ref="U429">$A429 * $E$108 * (
(
SUMIFS(U$318:U$328,$C$318:$C$328,$C429,$D$318:$D$328,$D429)*
SUMIFS(U$332:U$342,$C$332:$C$342,$C429,$D$332:$D$342,$D429)*
SUMPRODUCT($D$147:$N$152*($D$146:$N$146=$E$346)*($D$145:$N$145=$D429)*($C$147:$C$152=$B429))
) -
(
SUMIFS(U$318:U$328,$C$318:$C$328,$C429,$D$318:$D$328,$D429)*
SUMIFS(U$332:U$342,$C$332:$C$342,$C429,$D$332:$D$342,$D429)*
SUMPRODUCT($D$147:$N$152*($D$146:$N$146=$E$345)*($D$145:$N$145=$D429)*($C$147:$C$152=$B429))
)
)</f>
        <v>221.81398925449818</v>
      </c>
      <c r="V429" s="99" cm="1">
        <f t="array" ref="V429">$A429 * $E$108 * (
(
SUMIFS(V$318:V$328,$C$318:$C$328,$C429,$D$318:$D$328,$D429)*
SUMIFS(V$332:V$342,$C$332:$C$342,$C429,$D$332:$D$342,$D429)*
SUMPRODUCT($D$147:$N$152*($D$146:$N$146=$E$346)*($D$145:$N$145=$D429)*($C$147:$C$152=$B429))
) -
(
SUMIFS(V$318:V$328,$C$318:$C$328,$C429,$D$318:$D$328,$D429)*
SUMIFS(V$332:V$342,$C$332:$C$342,$C429,$D$332:$D$342,$D429)*
SUMPRODUCT($D$147:$N$152*($D$146:$N$146=$E$345)*($D$145:$N$145=$D429)*($C$147:$C$152=$B429))
)
)</f>
        <v>221.81398925449818</v>
      </c>
      <c r="W429" s="99" cm="1">
        <f t="array" ref="W429">$A429 * $E$108 * (
(
SUMIFS(W$318:W$328,$C$318:$C$328,$C429,$D$318:$D$328,$D429)*
SUMIFS(W$332:W$342,$C$332:$C$342,$C429,$D$332:$D$342,$D429)*
SUMPRODUCT($D$147:$N$152*($D$146:$N$146=$E$346)*($D$145:$N$145=$D429)*($C$147:$C$152=$B429))
) -
(
SUMIFS(W$318:W$328,$C$318:$C$328,$C429,$D$318:$D$328,$D429)*
SUMIFS(W$332:W$342,$C$332:$C$342,$C429,$D$332:$D$342,$D429)*
SUMPRODUCT($D$147:$N$152*($D$146:$N$146=$E$345)*($D$145:$N$145=$D429)*($C$147:$C$152=$B429))
)
)</f>
        <v>221.81398925449818</v>
      </c>
      <c r="X429" s="99" cm="1">
        <f t="array" ref="X429">$A429 * $E$108 * (
(
SUMIFS(X$318:X$328,$C$318:$C$328,$C429,$D$318:$D$328,$D429)*
SUMIFS(X$332:X$342,$C$332:$C$342,$C429,$D$332:$D$342,$D429)*
SUMPRODUCT($D$147:$N$152*($D$146:$N$146=$E$346)*($D$145:$N$145=$D429)*($C$147:$C$152=$B429))
) -
(
SUMIFS(X$318:X$328,$C$318:$C$328,$C429,$D$318:$D$328,$D429)*
SUMIFS(X$332:X$342,$C$332:$C$342,$C429,$D$332:$D$342,$D429)*
SUMPRODUCT($D$147:$N$152*($D$146:$N$146=$E$345)*($D$145:$N$145=$D429)*($C$147:$C$152=$B429))
)
)</f>
        <v>221.81398925449818</v>
      </c>
      <c r="Y429" s="99" cm="1">
        <f t="array" ref="Y429">$A429 * $E$108 * (
(
SUMIFS(Y$318:Y$328,$C$318:$C$328,$C429,$D$318:$D$328,$D429)*
SUMIFS(Y$332:Y$342,$C$332:$C$342,$C429,$D$332:$D$342,$D429)*
SUMPRODUCT($D$147:$N$152*($D$146:$N$146=$E$346)*($D$145:$N$145=$D429)*($C$147:$C$152=$B429))
) -
(
SUMIFS(Y$318:Y$328,$C$318:$C$328,$C429,$D$318:$D$328,$D429)*
SUMIFS(Y$332:Y$342,$C$332:$C$342,$C429,$D$332:$D$342,$D429)*
SUMPRODUCT($D$147:$N$152*($D$146:$N$146=$E$345)*($D$145:$N$145=$D429)*($C$147:$C$152=$B429))
)
)</f>
        <v>221.81398925449818</v>
      </c>
      <c r="Z429" s="99" cm="1">
        <f t="array" ref="Z429">$A429 * $E$108 * (
(
SUMIFS(Z$318:Z$328,$C$318:$C$328,$C429,$D$318:$D$328,$D429)*
SUMIFS(Z$332:Z$342,$C$332:$C$342,$C429,$D$332:$D$342,$D429)*
SUMPRODUCT($D$147:$N$152*($D$146:$N$146=$E$346)*($D$145:$N$145=$D429)*($C$147:$C$152=$B429))
) -
(
SUMIFS(Z$318:Z$328,$C$318:$C$328,$C429,$D$318:$D$328,$D429)*
SUMIFS(Z$332:Z$342,$C$332:$C$342,$C429,$D$332:$D$342,$D429)*
SUMPRODUCT($D$147:$N$152*($D$146:$N$146=$E$345)*($D$145:$N$145=$D429)*($C$147:$C$152=$B429))
)
)</f>
        <v>221.81398925449818</v>
      </c>
      <c r="AA429" s="99" cm="1">
        <f t="array" ref="AA429">$A429 * $E$108 * (
(
SUMIFS(AA$318:AA$328,$C$318:$C$328,$C429,$D$318:$D$328,$D429)*
SUMIFS(AA$332:AA$342,$C$332:$C$342,$C429,$D$332:$D$342,$D429)*
SUMPRODUCT($D$147:$N$152*($D$146:$N$146=$E$346)*($D$145:$N$145=$D429)*($C$147:$C$152=$B429))
) -
(
SUMIFS(AA$318:AA$328,$C$318:$C$328,$C429,$D$318:$D$328,$D429)*
SUMIFS(AA$332:AA$342,$C$332:$C$342,$C429,$D$332:$D$342,$D429)*
SUMPRODUCT($D$147:$N$152*($D$146:$N$146=$E$345)*($D$145:$N$145=$D429)*($C$147:$C$152=$B429))
)
)</f>
        <v>221.81398925449818</v>
      </c>
      <c r="AB429" s="99" cm="1">
        <f t="array" ref="AB429">$A429 * $E$108 * (
(
SUMIFS(AB$318:AB$328,$C$318:$C$328,$C429,$D$318:$D$328,$D429)*
SUMIFS(AB$332:AB$342,$C$332:$C$342,$C429,$D$332:$D$342,$D429)*
SUMPRODUCT($D$147:$N$152*($D$146:$N$146=$E$346)*($D$145:$N$145=$D429)*($C$147:$C$152=$B429))
) -
(
SUMIFS(AB$318:AB$328,$C$318:$C$328,$C429,$D$318:$D$328,$D429)*
SUMIFS(AB$332:AB$342,$C$332:$C$342,$C429,$D$332:$D$342,$D429)*
SUMPRODUCT($D$147:$N$152*($D$146:$N$146=$E$345)*($D$145:$N$145=$D429)*($C$147:$C$152=$B429))
)
)</f>
        <v>221.81398925449818</v>
      </c>
      <c r="AC429" s="99" cm="1">
        <f t="array" ref="AC429">$A429 * $E$108 * (
(
SUMIFS(AC$318:AC$328,$C$318:$C$328,$C429,$D$318:$D$328,$D429)*
SUMIFS(AC$332:AC$342,$C$332:$C$342,$C429,$D$332:$D$342,$D429)*
SUMPRODUCT($D$147:$N$152*($D$146:$N$146=$E$346)*($D$145:$N$145=$D429)*($C$147:$C$152=$B429))
) -
(
SUMIFS(AC$318:AC$328,$C$318:$C$328,$C429,$D$318:$D$328,$D429)*
SUMIFS(AC$332:AC$342,$C$332:$C$342,$C429,$D$332:$D$342,$D429)*
SUMPRODUCT($D$147:$N$152*($D$146:$N$146=$E$345)*($D$145:$N$145=$D429)*($C$147:$C$152=$B429))
)
)</f>
        <v>221.81398925449818</v>
      </c>
      <c r="AD429" s="99" cm="1">
        <f t="array" ref="AD429">$A429 * $E$108 * (
(
SUMIFS(AD$318:AD$328,$C$318:$C$328,$C429,$D$318:$D$328,$D429)*
SUMIFS(AD$332:AD$342,$C$332:$C$342,$C429,$D$332:$D$342,$D429)*
SUMPRODUCT($D$147:$N$152*($D$146:$N$146=$E$346)*($D$145:$N$145=$D429)*($C$147:$C$152=$B429))
) -
(
SUMIFS(AD$318:AD$328,$C$318:$C$328,$C429,$D$318:$D$328,$D429)*
SUMIFS(AD$332:AD$342,$C$332:$C$342,$C429,$D$332:$D$342,$D429)*
SUMPRODUCT($D$147:$N$152*($D$146:$N$146=$E$345)*($D$145:$N$145=$D429)*($C$147:$C$152=$B429))
)
)</f>
        <v>221.81398925449818</v>
      </c>
    </row>
    <row r="430" spans="1:30" x14ac:dyDescent="0.2">
      <c r="A430" s="15">
        <f>1</f>
        <v>1</v>
      </c>
      <c r="B430" s="6" t="s">
        <v>49</v>
      </c>
      <c r="C430" s="6" t="s">
        <v>37</v>
      </c>
      <c r="D430" s="6" t="s">
        <v>124</v>
      </c>
      <c r="E430" s="99" cm="1">
        <f t="array" ref="E430">$A430 * $E$108 * (
(
SUMIFS(E$318:E$328,$C$318:$C$328,$C430,$D$318:$D$328,$D430)*
SUMIFS(E$332:E$342,$C$332:$C$342,$C430,$D$332:$D$342,$D430)*
SUMPRODUCT($D$147:$N$152*($D$146:$N$146=$E$346)*($D$145:$N$145=$D430)*($C$147:$C$152=$B430))
) -
(
SUMIFS(E$318:E$328,$C$318:$C$328,$C430,$D$318:$D$328,$D430)*
SUMIFS(E$332:E$342,$C$332:$C$342,$C430,$D$332:$D$342,$D430)*
SUMPRODUCT($D$147:$N$152*($D$146:$N$146=$E$345)*($D$145:$N$145=$D430)*($C$147:$C$152=$B430))
)
)</f>
        <v>0</v>
      </c>
      <c r="F430" s="99" cm="1">
        <f t="array" ref="F430">$A430 * $E$108 * (
(
SUMIFS(F$318:F$328,$C$318:$C$328,$C430,$D$318:$D$328,$D430)*
SUMIFS(F$332:F$342,$C$332:$C$342,$C430,$D$332:$D$342,$D430)*
SUMPRODUCT($D$147:$N$152*($D$146:$N$146=$E$346)*($D$145:$N$145=$D430)*($C$147:$C$152=$B430))
) -
(
SUMIFS(F$318:F$328,$C$318:$C$328,$C430,$D$318:$D$328,$D430)*
SUMIFS(F$332:F$342,$C$332:$C$342,$C430,$D$332:$D$342,$D430)*
SUMPRODUCT($D$147:$N$152*($D$146:$N$146=$E$345)*($D$145:$N$145=$D430)*($C$147:$C$152=$B430))
)
)</f>
        <v>0</v>
      </c>
      <c r="G430" s="99" cm="1">
        <f t="array" ref="G430">$A430 * $E$108 * (
(
SUMIFS(G$318:G$328,$C$318:$C$328,$C430,$D$318:$D$328,$D430)*
SUMIFS(G$332:G$342,$C$332:$C$342,$C430,$D$332:$D$342,$D430)*
SUMPRODUCT($D$147:$N$152*($D$146:$N$146=$E$346)*($D$145:$N$145=$D430)*($C$147:$C$152=$B430))
) -
(
SUMIFS(G$318:G$328,$C$318:$C$328,$C430,$D$318:$D$328,$D430)*
SUMIFS(G$332:G$342,$C$332:$C$342,$C430,$D$332:$D$342,$D430)*
SUMPRODUCT($D$147:$N$152*($D$146:$N$146=$E$345)*($D$145:$N$145=$D430)*($C$147:$C$152=$B430))
)
)</f>
        <v>2.0325424704578285</v>
      </c>
      <c r="H430" s="99" cm="1">
        <f t="array" ref="H430">$A430 * $E$108 * (
(
SUMIFS(H$318:H$328,$C$318:$C$328,$C430,$D$318:$D$328,$D430)*
SUMIFS(H$332:H$342,$C$332:$C$342,$C430,$D$332:$D$342,$D430)*
SUMPRODUCT($D$147:$N$152*($D$146:$N$146=$E$346)*($D$145:$N$145=$D430)*($C$147:$C$152=$B430))
) -
(
SUMIFS(H$318:H$328,$C$318:$C$328,$C430,$D$318:$D$328,$D430)*
SUMIFS(H$332:H$342,$C$332:$C$342,$C430,$D$332:$D$342,$D430)*
SUMPRODUCT($D$147:$N$152*($D$146:$N$146=$E$345)*($D$145:$N$145=$D430)*($C$147:$C$152=$B430))
)
)</f>
        <v>4.0650849409156571</v>
      </c>
      <c r="I430" s="99" cm="1">
        <f t="array" ref="I430">$A430 * $E$108 * (
(
SUMIFS(I$318:I$328,$C$318:$C$328,$C430,$D$318:$D$328,$D430)*
SUMIFS(I$332:I$342,$C$332:$C$342,$C430,$D$332:$D$342,$D430)*
SUMPRODUCT($D$147:$N$152*($D$146:$N$146=$E$346)*($D$145:$N$145=$D430)*($C$147:$C$152=$B430))
) -
(
SUMIFS(I$318:I$328,$C$318:$C$328,$C430,$D$318:$D$328,$D430)*
SUMIFS(I$332:I$342,$C$332:$C$342,$C430,$D$332:$D$342,$D430)*
SUMPRODUCT($D$147:$N$152*($D$146:$N$146=$E$345)*($D$145:$N$145=$D430)*($C$147:$C$152=$B430))
)
)</f>
        <v>8.1301698818313142</v>
      </c>
      <c r="J430" s="99" cm="1">
        <f t="array" ref="J430">$A430 * $E$108 * (
(
SUMIFS(J$318:J$328,$C$318:$C$328,$C430,$D$318:$D$328,$D430)*
SUMIFS(J$332:J$342,$C$332:$C$342,$C430,$D$332:$D$342,$D430)*
SUMPRODUCT($D$147:$N$152*($D$146:$N$146=$E$346)*($D$145:$N$145=$D430)*($C$147:$C$152=$B430))
) -
(
SUMIFS(J$318:J$328,$C$318:$C$328,$C430,$D$318:$D$328,$D430)*
SUMIFS(J$332:J$342,$C$332:$C$342,$C430,$D$332:$D$342,$D430)*
SUMPRODUCT($D$147:$N$152*($D$146:$N$146=$E$345)*($D$145:$N$145=$D430)*($C$147:$C$152=$B430))
)
)</f>
        <v>16.260339763662628</v>
      </c>
      <c r="K430" s="99" cm="1">
        <f t="array" ref="K430">$A430 * $E$108 * (
(
SUMIFS(K$318:K$328,$C$318:$C$328,$C430,$D$318:$D$328,$D430)*
SUMIFS(K$332:K$342,$C$332:$C$342,$C430,$D$332:$D$342,$D430)*
SUMPRODUCT($D$147:$N$152*($D$146:$N$146=$E$346)*($D$145:$N$145=$D430)*($C$147:$C$152=$B430))
) -
(
SUMIFS(K$318:K$328,$C$318:$C$328,$C430,$D$318:$D$328,$D430)*
SUMIFS(K$332:K$342,$C$332:$C$342,$C430,$D$332:$D$342,$D430)*
SUMPRODUCT($D$147:$N$152*($D$146:$N$146=$E$345)*($D$145:$N$145=$D430)*($C$147:$C$152=$B430))
)
)</f>
        <v>32.520679527325257</v>
      </c>
      <c r="L430" s="99" cm="1">
        <f t="array" ref="L430">$A430 * $E$108 * (
(
SUMIFS(L$318:L$328,$C$318:$C$328,$C430,$D$318:$D$328,$D430)*
SUMIFS(L$332:L$342,$C$332:$C$342,$C430,$D$332:$D$342,$D430)*
SUMPRODUCT($D$147:$N$152*($D$146:$N$146=$E$346)*($D$145:$N$145=$D430)*($C$147:$C$152=$B430))
) -
(
SUMIFS(L$318:L$328,$C$318:$C$328,$C430,$D$318:$D$328,$D430)*
SUMIFS(L$332:L$342,$C$332:$C$342,$C430,$D$332:$D$342,$D430)*
SUMPRODUCT($D$147:$N$152*($D$146:$N$146=$E$345)*($D$145:$N$145=$D430)*($C$147:$C$152=$B430))
)
)</f>
        <v>65.041359054650513</v>
      </c>
      <c r="M430" s="99" cm="1">
        <f t="array" ref="M430">$A430 * $E$108 * (
(
SUMIFS(M$318:M$328,$C$318:$C$328,$C430,$D$318:$D$328,$D430)*
SUMIFS(M$332:M$342,$C$332:$C$342,$C430,$D$332:$D$342,$D430)*
SUMPRODUCT($D$147:$N$152*($D$146:$N$146=$E$346)*($D$145:$N$145=$D430)*($C$147:$C$152=$B430))
) -
(
SUMIFS(M$318:M$328,$C$318:$C$328,$C430,$D$318:$D$328,$D430)*
SUMIFS(M$332:M$342,$C$332:$C$342,$C430,$D$332:$D$342,$D430)*
SUMPRODUCT($D$147:$N$152*($D$146:$N$146=$E$345)*($D$145:$N$145=$D430)*($C$147:$C$152=$B430))
)
)</f>
        <v>130.08271810930103</v>
      </c>
      <c r="N430" s="99" cm="1">
        <f t="array" ref="N430">$A430 * $E$108 * (
(
SUMIFS(N$318:N$328,$C$318:$C$328,$C430,$D$318:$D$328,$D430)*
SUMIFS(N$332:N$342,$C$332:$C$342,$C430,$D$332:$D$342,$D430)*
SUMPRODUCT($D$147:$N$152*($D$146:$N$146=$E$346)*($D$145:$N$145=$D430)*($C$147:$C$152=$B430))
) -
(
SUMIFS(N$318:N$328,$C$318:$C$328,$C430,$D$318:$D$328,$D430)*
SUMIFS(N$332:N$342,$C$332:$C$342,$C430,$D$332:$D$342,$D430)*
SUMPRODUCT($D$147:$N$152*($D$146:$N$146=$E$345)*($D$145:$N$145=$D430)*($C$147:$C$152=$B430))
)
)</f>
        <v>182.92882234120455</v>
      </c>
      <c r="O430" s="99" cm="1">
        <f t="array" ref="O430">$A430 * $E$108 * (
(
SUMIFS(O$318:O$328,$C$318:$C$328,$C430,$D$318:$D$328,$D430)*
SUMIFS(O$332:O$342,$C$332:$C$342,$C430,$D$332:$D$342,$D430)*
SUMPRODUCT($D$147:$N$152*($D$146:$N$146=$E$346)*($D$145:$N$145=$D430)*($C$147:$C$152=$B430))
) -
(
SUMIFS(O$318:O$328,$C$318:$C$328,$C430,$D$318:$D$328,$D430)*
SUMIFS(O$332:O$342,$C$332:$C$342,$C430,$D$332:$D$342,$D430)*
SUMPRODUCT($D$147:$N$152*($D$146:$N$146=$E$345)*($D$145:$N$145=$D430)*($C$147:$C$152=$B430))
)
)</f>
        <v>203.25424704578282</v>
      </c>
      <c r="P430" s="99" cm="1">
        <f t="array" ref="P430">$A430 * $E$108 * (
(
SUMIFS(P$318:P$328,$C$318:$C$328,$C430,$D$318:$D$328,$D430)*
SUMIFS(P$332:P$342,$C$332:$C$342,$C430,$D$332:$D$342,$D430)*
SUMPRODUCT($D$147:$N$152*($D$146:$N$146=$E$346)*($D$145:$N$145=$D430)*($C$147:$C$152=$B430))
) -
(
SUMIFS(P$318:P$328,$C$318:$C$328,$C430,$D$318:$D$328,$D430)*
SUMIFS(P$332:P$342,$C$332:$C$342,$C430,$D$332:$D$342,$D430)*
SUMPRODUCT($D$147:$N$152*($D$146:$N$146=$E$345)*($D$145:$N$145=$D430)*($C$147:$C$152=$B430))
)
)</f>
        <v>203.25424704578282</v>
      </c>
      <c r="Q430" s="99" cm="1">
        <f t="array" ref="Q430">$A430 * $E$108 * (
(
SUMIFS(Q$318:Q$328,$C$318:$C$328,$C430,$D$318:$D$328,$D430)*
SUMIFS(Q$332:Q$342,$C$332:$C$342,$C430,$D$332:$D$342,$D430)*
SUMPRODUCT($D$147:$N$152*($D$146:$N$146=$E$346)*($D$145:$N$145=$D430)*($C$147:$C$152=$B430))
) -
(
SUMIFS(Q$318:Q$328,$C$318:$C$328,$C430,$D$318:$D$328,$D430)*
SUMIFS(Q$332:Q$342,$C$332:$C$342,$C430,$D$332:$D$342,$D430)*
SUMPRODUCT($D$147:$N$152*($D$146:$N$146=$E$345)*($D$145:$N$145=$D430)*($C$147:$C$152=$B430))
)
)</f>
        <v>203.25424704578282</v>
      </c>
      <c r="R430" s="99" cm="1">
        <f t="array" ref="R430">$A430 * $E$108 * (
(
SUMIFS(R$318:R$328,$C$318:$C$328,$C430,$D$318:$D$328,$D430)*
SUMIFS(R$332:R$342,$C$332:$C$342,$C430,$D$332:$D$342,$D430)*
SUMPRODUCT($D$147:$N$152*($D$146:$N$146=$E$346)*($D$145:$N$145=$D430)*($C$147:$C$152=$B430))
) -
(
SUMIFS(R$318:R$328,$C$318:$C$328,$C430,$D$318:$D$328,$D430)*
SUMIFS(R$332:R$342,$C$332:$C$342,$C430,$D$332:$D$342,$D430)*
SUMPRODUCT($D$147:$N$152*($D$146:$N$146=$E$345)*($D$145:$N$145=$D430)*($C$147:$C$152=$B430))
)
)</f>
        <v>203.25424704578282</v>
      </c>
      <c r="S430" s="99" cm="1">
        <f t="array" ref="S430">$A430 * $E$108 * (
(
SUMIFS(S$318:S$328,$C$318:$C$328,$C430,$D$318:$D$328,$D430)*
SUMIFS(S$332:S$342,$C$332:$C$342,$C430,$D$332:$D$342,$D430)*
SUMPRODUCT($D$147:$N$152*($D$146:$N$146=$E$346)*($D$145:$N$145=$D430)*($C$147:$C$152=$B430))
) -
(
SUMIFS(S$318:S$328,$C$318:$C$328,$C430,$D$318:$D$328,$D430)*
SUMIFS(S$332:S$342,$C$332:$C$342,$C430,$D$332:$D$342,$D430)*
SUMPRODUCT($D$147:$N$152*($D$146:$N$146=$E$345)*($D$145:$N$145=$D430)*($C$147:$C$152=$B430))
)
)</f>
        <v>203.25424704578282</v>
      </c>
      <c r="T430" s="99" cm="1">
        <f t="array" ref="T430">$A430 * $E$108 * (
(
SUMIFS(T$318:T$328,$C$318:$C$328,$C430,$D$318:$D$328,$D430)*
SUMIFS(T$332:T$342,$C$332:$C$342,$C430,$D$332:$D$342,$D430)*
SUMPRODUCT($D$147:$N$152*($D$146:$N$146=$E$346)*($D$145:$N$145=$D430)*($C$147:$C$152=$B430))
) -
(
SUMIFS(T$318:T$328,$C$318:$C$328,$C430,$D$318:$D$328,$D430)*
SUMIFS(T$332:T$342,$C$332:$C$342,$C430,$D$332:$D$342,$D430)*
SUMPRODUCT($D$147:$N$152*($D$146:$N$146=$E$345)*($D$145:$N$145=$D430)*($C$147:$C$152=$B430))
)
)</f>
        <v>203.25424704578282</v>
      </c>
      <c r="U430" s="99" cm="1">
        <f t="array" ref="U430">$A430 * $E$108 * (
(
SUMIFS(U$318:U$328,$C$318:$C$328,$C430,$D$318:$D$328,$D430)*
SUMIFS(U$332:U$342,$C$332:$C$342,$C430,$D$332:$D$342,$D430)*
SUMPRODUCT($D$147:$N$152*($D$146:$N$146=$E$346)*($D$145:$N$145=$D430)*($C$147:$C$152=$B430))
) -
(
SUMIFS(U$318:U$328,$C$318:$C$328,$C430,$D$318:$D$328,$D430)*
SUMIFS(U$332:U$342,$C$332:$C$342,$C430,$D$332:$D$342,$D430)*
SUMPRODUCT($D$147:$N$152*($D$146:$N$146=$E$345)*($D$145:$N$145=$D430)*($C$147:$C$152=$B430))
)
)</f>
        <v>203.25424704578282</v>
      </c>
      <c r="V430" s="99" cm="1">
        <f t="array" ref="V430">$A430 * $E$108 * (
(
SUMIFS(V$318:V$328,$C$318:$C$328,$C430,$D$318:$D$328,$D430)*
SUMIFS(V$332:V$342,$C$332:$C$342,$C430,$D$332:$D$342,$D430)*
SUMPRODUCT($D$147:$N$152*($D$146:$N$146=$E$346)*($D$145:$N$145=$D430)*($C$147:$C$152=$B430))
) -
(
SUMIFS(V$318:V$328,$C$318:$C$328,$C430,$D$318:$D$328,$D430)*
SUMIFS(V$332:V$342,$C$332:$C$342,$C430,$D$332:$D$342,$D430)*
SUMPRODUCT($D$147:$N$152*($D$146:$N$146=$E$345)*($D$145:$N$145=$D430)*($C$147:$C$152=$B430))
)
)</f>
        <v>203.25424704578282</v>
      </c>
      <c r="W430" s="99" cm="1">
        <f t="array" ref="W430">$A430 * $E$108 * (
(
SUMIFS(W$318:W$328,$C$318:$C$328,$C430,$D$318:$D$328,$D430)*
SUMIFS(W$332:W$342,$C$332:$C$342,$C430,$D$332:$D$342,$D430)*
SUMPRODUCT($D$147:$N$152*($D$146:$N$146=$E$346)*($D$145:$N$145=$D430)*($C$147:$C$152=$B430))
) -
(
SUMIFS(W$318:W$328,$C$318:$C$328,$C430,$D$318:$D$328,$D430)*
SUMIFS(W$332:W$342,$C$332:$C$342,$C430,$D$332:$D$342,$D430)*
SUMPRODUCT($D$147:$N$152*($D$146:$N$146=$E$345)*($D$145:$N$145=$D430)*($C$147:$C$152=$B430))
)
)</f>
        <v>203.25424704578282</v>
      </c>
      <c r="X430" s="99" cm="1">
        <f t="array" ref="X430">$A430 * $E$108 * (
(
SUMIFS(X$318:X$328,$C$318:$C$328,$C430,$D$318:$D$328,$D430)*
SUMIFS(X$332:X$342,$C$332:$C$342,$C430,$D$332:$D$342,$D430)*
SUMPRODUCT($D$147:$N$152*($D$146:$N$146=$E$346)*($D$145:$N$145=$D430)*($C$147:$C$152=$B430))
) -
(
SUMIFS(X$318:X$328,$C$318:$C$328,$C430,$D$318:$D$328,$D430)*
SUMIFS(X$332:X$342,$C$332:$C$342,$C430,$D$332:$D$342,$D430)*
SUMPRODUCT($D$147:$N$152*($D$146:$N$146=$E$345)*($D$145:$N$145=$D430)*($C$147:$C$152=$B430))
)
)</f>
        <v>203.25424704578282</v>
      </c>
      <c r="Y430" s="99" cm="1">
        <f t="array" ref="Y430">$A430 * $E$108 * (
(
SUMIFS(Y$318:Y$328,$C$318:$C$328,$C430,$D$318:$D$328,$D430)*
SUMIFS(Y$332:Y$342,$C$332:$C$342,$C430,$D$332:$D$342,$D430)*
SUMPRODUCT($D$147:$N$152*($D$146:$N$146=$E$346)*($D$145:$N$145=$D430)*($C$147:$C$152=$B430))
) -
(
SUMIFS(Y$318:Y$328,$C$318:$C$328,$C430,$D$318:$D$328,$D430)*
SUMIFS(Y$332:Y$342,$C$332:$C$342,$C430,$D$332:$D$342,$D430)*
SUMPRODUCT($D$147:$N$152*($D$146:$N$146=$E$345)*($D$145:$N$145=$D430)*($C$147:$C$152=$B430))
)
)</f>
        <v>203.25424704578282</v>
      </c>
      <c r="Z430" s="99" cm="1">
        <f t="array" ref="Z430">$A430 * $E$108 * (
(
SUMIFS(Z$318:Z$328,$C$318:$C$328,$C430,$D$318:$D$328,$D430)*
SUMIFS(Z$332:Z$342,$C$332:$C$342,$C430,$D$332:$D$342,$D430)*
SUMPRODUCT($D$147:$N$152*($D$146:$N$146=$E$346)*($D$145:$N$145=$D430)*($C$147:$C$152=$B430))
) -
(
SUMIFS(Z$318:Z$328,$C$318:$C$328,$C430,$D$318:$D$328,$D430)*
SUMIFS(Z$332:Z$342,$C$332:$C$342,$C430,$D$332:$D$342,$D430)*
SUMPRODUCT($D$147:$N$152*($D$146:$N$146=$E$345)*($D$145:$N$145=$D430)*($C$147:$C$152=$B430))
)
)</f>
        <v>203.25424704578282</v>
      </c>
      <c r="AA430" s="99" cm="1">
        <f t="array" ref="AA430">$A430 * $E$108 * (
(
SUMIFS(AA$318:AA$328,$C$318:$C$328,$C430,$D$318:$D$328,$D430)*
SUMIFS(AA$332:AA$342,$C$332:$C$342,$C430,$D$332:$D$342,$D430)*
SUMPRODUCT($D$147:$N$152*($D$146:$N$146=$E$346)*($D$145:$N$145=$D430)*($C$147:$C$152=$B430))
) -
(
SUMIFS(AA$318:AA$328,$C$318:$C$328,$C430,$D$318:$D$328,$D430)*
SUMIFS(AA$332:AA$342,$C$332:$C$342,$C430,$D$332:$D$342,$D430)*
SUMPRODUCT($D$147:$N$152*($D$146:$N$146=$E$345)*($D$145:$N$145=$D430)*($C$147:$C$152=$B430))
)
)</f>
        <v>203.25424704578282</v>
      </c>
      <c r="AB430" s="99" cm="1">
        <f t="array" ref="AB430">$A430 * $E$108 * (
(
SUMIFS(AB$318:AB$328,$C$318:$C$328,$C430,$D$318:$D$328,$D430)*
SUMIFS(AB$332:AB$342,$C$332:$C$342,$C430,$D$332:$D$342,$D430)*
SUMPRODUCT($D$147:$N$152*($D$146:$N$146=$E$346)*($D$145:$N$145=$D430)*($C$147:$C$152=$B430))
) -
(
SUMIFS(AB$318:AB$328,$C$318:$C$328,$C430,$D$318:$D$328,$D430)*
SUMIFS(AB$332:AB$342,$C$332:$C$342,$C430,$D$332:$D$342,$D430)*
SUMPRODUCT($D$147:$N$152*($D$146:$N$146=$E$345)*($D$145:$N$145=$D430)*($C$147:$C$152=$B430))
)
)</f>
        <v>203.25424704578282</v>
      </c>
      <c r="AC430" s="99" cm="1">
        <f t="array" ref="AC430">$A430 * $E$108 * (
(
SUMIFS(AC$318:AC$328,$C$318:$C$328,$C430,$D$318:$D$328,$D430)*
SUMIFS(AC$332:AC$342,$C$332:$C$342,$C430,$D$332:$D$342,$D430)*
SUMPRODUCT($D$147:$N$152*($D$146:$N$146=$E$346)*($D$145:$N$145=$D430)*($C$147:$C$152=$B430))
) -
(
SUMIFS(AC$318:AC$328,$C$318:$C$328,$C430,$D$318:$D$328,$D430)*
SUMIFS(AC$332:AC$342,$C$332:$C$342,$C430,$D$332:$D$342,$D430)*
SUMPRODUCT($D$147:$N$152*($D$146:$N$146=$E$345)*($D$145:$N$145=$D430)*($C$147:$C$152=$B430))
)
)</f>
        <v>203.25424704578282</v>
      </c>
      <c r="AD430" s="99" cm="1">
        <f t="array" ref="AD430">$A430 * $E$108 * (
(
SUMIFS(AD$318:AD$328,$C$318:$C$328,$C430,$D$318:$D$328,$D430)*
SUMIFS(AD$332:AD$342,$C$332:$C$342,$C430,$D$332:$D$342,$D430)*
SUMPRODUCT($D$147:$N$152*($D$146:$N$146=$E$346)*($D$145:$N$145=$D430)*($C$147:$C$152=$B430))
) -
(
SUMIFS(AD$318:AD$328,$C$318:$C$328,$C430,$D$318:$D$328,$D430)*
SUMIFS(AD$332:AD$342,$C$332:$C$342,$C430,$D$332:$D$342,$D430)*
SUMPRODUCT($D$147:$N$152*($D$146:$N$146=$E$345)*($D$145:$N$145=$D430)*($C$147:$C$152=$B430))
)
)</f>
        <v>203.25424704578282</v>
      </c>
    </row>
    <row r="431" spans="1:30" x14ac:dyDescent="0.2">
      <c r="A431" s="15">
        <f>1</f>
        <v>1</v>
      </c>
      <c r="B431" s="6" t="s">
        <v>50</v>
      </c>
      <c r="C431" s="6" t="s">
        <v>37</v>
      </c>
      <c r="D431" s="6" t="s">
        <v>124</v>
      </c>
      <c r="E431" s="99" cm="1">
        <f t="array" ref="E431">$A431 * $E$108 * (
(
SUMIFS(E$318:E$328,$C$318:$C$328,$C431,$D$318:$D$328,$D431)*
SUMIFS(E$332:E$342,$C$332:$C$342,$C431,$D$332:$D$342,$D431)*
SUMPRODUCT($D$147:$N$152*($D$146:$N$146=$E$346)*($D$145:$N$145=$D431)*($C$147:$C$152=$B431))
) -
(
SUMIFS(E$318:E$328,$C$318:$C$328,$C431,$D$318:$D$328,$D431)*
SUMIFS(E$332:E$342,$C$332:$C$342,$C431,$D$332:$D$342,$D431)*
SUMPRODUCT($D$147:$N$152*($D$146:$N$146=$E$345)*($D$145:$N$145=$D431)*($C$147:$C$152=$B431))
)
)</f>
        <v>0</v>
      </c>
      <c r="F431" s="99" cm="1">
        <f t="array" ref="F431">$A431 * $E$108 * (
(
SUMIFS(F$318:F$328,$C$318:$C$328,$C431,$D$318:$D$328,$D431)*
SUMIFS(F$332:F$342,$C$332:$C$342,$C431,$D$332:$D$342,$D431)*
SUMPRODUCT($D$147:$N$152*($D$146:$N$146=$E$346)*($D$145:$N$145=$D431)*($C$147:$C$152=$B431))
) -
(
SUMIFS(F$318:F$328,$C$318:$C$328,$C431,$D$318:$D$328,$D431)*
SUMIFS(F$332:F$342,$C$332:$C$342,$C431,$D$332:$D$342,$D431)*
SUMPRODUCT($D$147:$N$152*($D$146:$N$146=$E$345)*($D$145:$N$145=$D431)*($C$147:$C$152=$B431))
)
)</f>
        <v>0</v>
      </c>
      <c r="G431" s="99" cm="1">
        <f t="array" ref="G431">$A431 * $E$108 * (
(
SUMIFS(G$318:G$328,$C$318:$C$328,$C431,$D$318:$D$328,$D431)*
SUMIFS(G$332:G$342,$C$332:$C$342,$C431,$D$332:$D$342,$D431)*
SUMPRODUCT($D$147:$N$152*($D$146:$N$146=$E$346)*($D$145:$N$145=$D431)*($C$147:$C$152=$B431))
) -
(
SUMIFS(G$318:G$328,$C$318:$C$328,$C431,$D$318:$D$328,$D431)*
SUMIFS(G$332:G$342,$C$332:$C$342,$C431,$D$332:$D$342,$D431)*
SUMPRODUCT($D$147:$N$152*($D$146:$N$146=$E$345)*($D$145:$N$145=$D431)*($C$147:$C$152=$B431))
)
)</f>
        <v>10.05083664774938</v>
      </c>
      <c r="H431" s="99" cm="1">
        <f t="array" ref="H431">$A431 * $E$108 * (
(
SUMIFS(H$318:H$328,$C$318:$C$328,$C431,$D$318:$D$328,$D431)*
SUMIFS(H$332:H$342,$C$332:$C$342,$C431,$D$332:$D$342,$D431)*
SUMPRODUCT($D$147:$N$152*($D$146:$N$146=$E$346)*($D$145:$N$145=$D431)*($C$147:$C$152=$B431))
) -
(
SUMIFS(H$318:H$328,$C$318:$C$328,$C431,$D$318:$D$328,$D431)*
SUMIFS(H$332:H$342,$C$332:$C$342,$C431,$D$332:$D$342,$D431)*
SUMPRODUCT($D$147:$N$152*($D$146:$N$146=$E$345)*($D$145:$N$145=$D431)*($C$147:$C$152=$B431))
)
)</f>
        <v>20.10167329549876</v>
      </c>
      <c r="I431" s="99" cm="1">
        <f t="array" ref="I431">$A431 * $E$108 * (
(
SUMIFS(I$318:I$328,$C$318:$C$328,$C431,$D$318:$D$328,$D431)*
SUMIFS(I$332:I$342,$C$332:$C$342,$C431,$D$332:$D$342,$D431)*
SUMPRODUCT($D$147:$N$152*($D$146:$N$146=$E$346)*($D$145:$N$145=$D431)*($C$147:$C$152=$B431))
) -
(
SUMIFS(I$318:I$328,$C$318:$C$328,$C431,$D$318:$D$328,$D431)*
SUMIFS(I$332:I$342,$C$332:$C$342,$C431,$D$332:$D$342,$D431)*
SUMPRODUCT($D$147:$N$152*($D$146:$N$146=$E$345)*($D$145:$N$145=$D431)*($C$147:$C$152=$B431))
)
)</f>
        <v>40.203346590997519</v>
      </c>
      <c r="J431" s="99" cm="1">
        <f t="array" ref="J431">$A431 * $E$108 * (
(
SUMIFS(J$318:J$328,$C$318:$C$328,$C431,$D$318:$D$328,$D431)*
SUMIFS(J$332:J$342,$C$332:$C$342,$C431,$D$332:$D$342,$D431)*
SUMPRODUCT($D$147:$N$152*($D$146:$N$146=$E$346)*($D$145:$N$145=$D431)*($C$147:$C$152=$B431))
) -
(
SUMIFS(J$318:J$328,$C$318:$C$328,$C431,$D$318:$D$328,$D431)*
SUMIFS(J$332:J$342,$C$332:$C$342,$C431,$D$332:$D$342,$D431)*
SUMPRODUCT($D$147:$N$152*($D$146:$N$146=$E$345)*($D$145:$N$145=$D431)*($C$147:$C$152=$B431))
)
)</f>
        <v>80.406693181995038</v>
      </c>
      <c r="K431" s="99" cm="1">
        <f t="array" ref="K431">$A431 * $E$108 * (
(
SUMIFS(K$318:K$328,$C$318:$C$328,$C431,$D$318:$D$328,$D431)*
SUMIFS(K$332:K$342,$C$332:$C$342,$C431,$D$332:$D$342,$D431)*
SUMPRODUCT($D$147:$N$152*($D$146:$N$146=$E$346)*($D$145:$N$145=$D431)*($C$147:$C$152=$B431))
) -
(
SUMIFS(K$318:K$328,$C$318:$C$328,$C431,$D$318:$D$328,$D431)*
SUMIFS(K$332:K$342,$C$332:$C$342,$C431,$D$332:$D$342,$D431)*
SUMPRODUCT($D$147:$N$152*($D$146:$N$146=$E$345)*($D$145:$N$145=$D431)*($C$147:$C$152=$B431))
)
)</f>
        <v>160.81338636399008</v>
      </c>
      <c r="L431" s="99" cm="1">
        <f t="array" ref="L431">$A431 * $E$108 * (
(
SUMIFS(L$318:L$328,$C$318:$C$328,$C431,$D$318:$D$328,$D431)*
SUMIFS(L$332:L$342,$C$332:$C$342,$C431,$D$332:$D$342,$D431)*
SUMPRODUCT($D$147:$N$152*($D$146:$N$146=$E$346)*($D$145:$N$145=$D431)*($C$147:$C$152=$B431))
) -
(
SUMIFS(L$318:L$328,$C$318:$C$328,$C431,$D$318:$D$328,$D431)*
SUMIFS(L$332:L$342,$C$332:$C$342,$C431,$D$332:$D$342,$D431)*
SUMPRODUCT($D$147:$N$152*($D$146:$N$146=$E$345)*($D$145:$N$145=$D431)*($C$147:$C$152=$B431))
)
)</f>
        <v>321.62677272798015</v>
      </c>
      <c r="M431" s="99" cm="1">
        <f t="array" ref="M431">$A431 * $E$108 * (
(
SUMIFS(M$318:M$328,$C$318:$C$328,$C431,$D$318:$D$328,$D431)*
SUMIFS(M$332:M$342,$C$332:$C$342,$C431,$D$332:$D$342,$D431)*
SUMPRODUCT($D$147:$N$152*($D$146:$N$146=$E$346)*($D$145:$N$145=$D431)*($C$147:$C$152=$B431))
) -
(
SUMIFS(M$318:M$328,$C$318:$C$328,$C431,$D$318:$D$328,$D431)*
SUMIFS(M$332:M$342,$C$332:$C$342,$C431,$D$332:$D$342,$D431)*
SUMPRODUCT($D$147:$N$152*($D$146:$N$146=$E$345)*($D$145:$N$145=$D431)*($C$147:$C$152=$B431))
)
)</f>
        <v>643.25354545596031</v>
      </c>
      <c r="N431" s="99" cm="1">
        <f t="array" ref="N431">$A431 * $E$108 * (
(
SUMIFS(N$318:N$328,$C$318:$C$328,$C431,$D$318:$D$328,$D431)*
SUMIFS(N$332:N$342,$C$332:$C$342,$C431,$D$332:$D$342,$D431)*
SUMPRODUCT($D$147:$N$152*($D$146:$N$146=$E$346)*($D$145:$N$145=$D431)*($C$147:$C$152=$B431))
) -
(
SUMIFS(N$318:N$328,$C$318:$C$328,$C431,$D$318:$D$328,$D431)*
SUMIFS(N$332:N$342,$C$332:$C$342,$C431,$D$332:$D$342,$D431)*
SUMPRODUCT($D$147:$N$152*($D$146:$N$146=$E$345)*($D$145:$N$145=$D431)*($C$147:$C$152=$B431))
)
)</f>
        <v>904.57529829744419</v>
      </c>
      <c r="O431" s="99" cm="1">
        <f t="array" ref="O431">$A431 * $E$108 * (
(
SUMIFS(O$318:O$328,$C$318:$C$328,$C431,$D$318:$D$328,$D431)*
SUMIFS(O$332:O$342,$C$332:$C$342,$C431,$D$332:$D$342,$D431)*
SUMPRODUCT($D$147:$N$152*($D$146:$N$146=$E$346)*($D$145:$N$145=$D431)*($C$147:$C$152=$B431))
) -
(
SUMIFS(O$318:O$328,$C$318:$C$328,$C431,$D$318:$D$328,$D431)*
SUMIFS(O$332:O$342,$C$332:$C$342,$C431,$D$332:$D$342,$D431)*
SUMPRODUCT($D$147:$N$152*($D$146:$N$146=$E$345)*($D$145:$N$145=$D431)*($C$147:$C$152=$B431))
)
)</f>
        <v>1005.0836647749379</v>
      </c>
      <c r="P431" s="99" cm="1">
        <f t="array" ref="P431">$A431 * $E$108 * (
(
SUMIFS(P$318:P$328,$C$318:$C$328,$C431,$D$318:$D$328,$D431)*
SUMIFS(P$332:P$342,$C$332:$C$342,$C431,$D$332:$D$342,$D431)*
SUMPRODUCT($D$147:$N$152*($D$146:$N$146=$E$346)*($D$145:$N$145=$D431)*($C$147:$C$152=$B431))
) -
(
SUMIFS(P$318:P$328,$C$318:$C$328,$C431,$D$318:$D$328,$D431)*
SUMIFS(P$332:P$342,$C$332:$C$342,$C431,$D$332:$D$342,$D431)*
SUMPRODUCT($D$147:$N$152*($D$146:$N$146=$E$345)*($D$145:$N$145=$D431)*($C$147:$C$152=$B431))
)
)</f>
        <v>1005.0836647749379</v>
      </c>
      <c r="Q431" s="99" cm="1">
        <f t="array" ref="Q431">$A431 * $E$108 * (
(
SUMIFS(Q$318:Q$328,$C$318:$C$328,$C431,$D$318:$D$328,$D431)*
SUMIFS(Q$332:Q$342,$C$332:$C$342,$C431,$D$332:$D$342,$D431)*
SUMPRODUCT($D$147:$N$152*($D$146:$N$146=$E$346)*($D$145:$N$145=$D431)*($C$147:$C$152=$B431))
) -
(
SUMIFS(Q$318:Q$328,$C$318:$C$328,$C431,$D$318:$D$328,$D431)*
SUMIFS(Q$332:Q$342,$C$332:$C$342,$C431,$D$332:$D$342,$D431)*
SUMPRODUCT($D$147:$N$152*($D$146:$N$146=$E$345)*($D$145:$N$145=$D431)*($C$147:$C$152=$B431))
)
)</f>
        <v>1005.0836647749379</v>
      </c>
      <c r="R431" s="99" cm="1">
        <f t="array" ref="R431">$A431 * $E$108 * (
(
SUMIFS(R$318:R$328,$C$318:$C$328,$C431,$D$318:$D$328,$D431)*
SUMIFS(R$332:R$342,$C$332:$C$342,$C431,$D$332:$D$342,$D431)*
SUMPRODUCT($D$147:$N$152*($D$146:$N$146=$E$346)*($D$145:$N$145=$D431)*($C$147:$C$152=$B431))
) -
(
SUMIFS(R$318:R$328,$C$318:$C$328,$C431,$D$318:$D$328,$D431)*
SUMIFS(R$332:R$342,$C$332:$C$342,$C431,$D$332:$D$342,$D431)*
SUMPRODUCT($D$147:$N$152*($D$146:$N$146=$E$345)*($D$145:$N$145=$D431)*($C$147:$C$152=$B431))
)
)</f>
        <v>1005.0836647749379</v>
      </c>
      <c r="S431" s="99" cm="1">
        <f t="array" ref="S431">$A431 * $E$108 * (
(
SUMIFS(S$318:S$328,$C$318:$C$328,$C431,$D$318:$D$328,$D431)*
SUMIFS(S$332:S$342,$C$332:$C$342,$C431,$D$332:$D$342,$D431)*
SUMPRODUCT($D$147:$N$152*($D$146:$N$146=$E$346)*($D$145:$N$145=$D431)*($C$147:$C$152=$B431))
) -
(
SUMIFS(S$318:S$328,$C$318:$C$328,$C431,$D$318:$D$328,$D431)*
SUMIFS(S$332:S$342,$C$332:$C$342,$C431,$D$332:$D$342,$D431)*
SUMPRODUCT($D$147:$N$152*($D$146:$N$146=$E$345)*($D$145:$N$145=$D431)*($C$147:$C$152=$B431))
)
)</f>
        <v>1005.0836647749379</v>
      </c>
      <c r="T431" s="99" cm="1">
        <f t="array" ref="T431">$A431 * $E$108 * (
(
SUMIFS(T$318:T$328,$C$318:$C$328,$C431,$D$318:$D$328,$D431)*
SUMIFS(T$332:T$342,$C$332:$C$342,$C431,$D$332:$D$342,$D431)*
SUMPRODUCT($D$147:$N$152*($D$146:$N$146=$E$346)*($D$145:$N$145=$D431)*($C$147:$C$152=$B431))
) -
(
SUMIFS(T$318:T$328,$C$318:$C$328,$C431,$D$318:$D$328,$D431)*
SUMIFS(T$332:T$342,$C$332:$C$342,$C431,$D$332:$D$342,$D431)*
SUMPRODUCT($D$147:$N$152*($D$146:$N$146=$E$345)*($D$145:$N$145=$D431)*($C$147:$C$152=$B431))
)
)</f>
        <v>1005.0836647749379</v>
      </c>
      <c r="U431" s="99" cm="1">
        <f t="array" ref="U431">$A431 * $E$108 * (
(
SUMIFS(U$318:U$328,$C$318:$C$328,$C431,$D$318:$D$328,$D431)*
SUMIFS(U$332:U$342,$C$332:$C$342,$C431,$D$332:$D$342,$D431)*
SUMPRODUCT($D$147:$N$152*($D$146:$N$146=$E$346)*($D$145:$N$145=$D431)*($C$147:$C$152=$B431))
) -
(
SUMIFS(U$318:U$328,$C$318:$C$328,$C431,$D$318:$D$328,$D431)*
SUMIFS(U$332:U$342,$C$332:$C$342,$C431,$D$332:$D$342,$D431)*
SUMPRODUCT($D$147:$N$152*($D$146:$N$146=$E$345)*($D$145:$N$145=$D431)*($C$147:$C$152=$B431))
)
)</f>
        <v>1005.0836647749379</v>
      </c>
      <c r="V431" s="99" cm="1">
        <f t="array" ref="V431">$A431 * $E$108 * (
(
SUMIFS(V$318:V$328,$C$318:$C$328,$C431,$D$318:$D$328,$D431)*
SUMIFS(V$332:V$342,$C$332:$C$342,$C431,$D$332:$D$342,$D431)*
SUMPRODUCT($D$147:$N$152*($D$146:$N$146=$E$346)*($D$145:$N$145=$D431)*($C$147:$C$152=$B431))
) -
(
SUMIFS(V$318:V$328,$C$318:$C$328,$C431,$D$318:$D$328,$D431)*
SUMIFS(V$332:V$342,$C$332:$C$342,$C431,$D$332:$D$342,$D431)*
SUMPRODUCT($D$147:$N$152*($D$146:$N$146=$E$345)*($D$145:$N$145=$D431)*($C$147:$C$152=$B431))
)
)</f>
        <v>1005.0836647749379</v>
      </c>
      <c r="W431" s="99" cm="1">
        <f t="array" ref="W431">$A431 * $E$108 * (
(
SUMIFS(W$318:W$328,$C$318:$C$328,$C431,$D$318:$D$328,$D431)*
SUMIFS(W$332:W$342,$C$332:$C$342,$C431,$D$332:$D$342,$D431)*
SUMPRODUCT($D$147:$N$152*($D$146:$N$146=$E$346)*($D$145:$N$145=$D431)*($C$147:$C$152=$B431))
) -
(
SUMIFS(W$318:W$328,$C$318:$C$328,$C431,$D$318:$D$328,$D431)*
SUMIFS(W$332:W$342,$C$332:$C$342,$C431,$D$332:$D$342,$D431)*
SUMPRODUCT($D$147:$N$152*($D$146:$N$146=$E$345)*($D$145:$N$145=$D431)*($C$147:$C$152=$B431))
)
)</f>
        <v>1005.0836647749379</v>
      </c>
      <c r="X431" s="99" cm="1">
        <f t="array" ref="X431">$A431 * $E$108 * (
(
SUMIFS(X$318:X$328,$C$318:$C$328,$C431,$D$318:$D$328,$D431)*
SUMIFS(X$332:X$342,$C$332:$C$342,$C431,$D$332:$D$342,$D431)*
SUMPRODUCT($D$147:$N$152*($D$146:$N$146=$E$346)*($D$145:$N$145=$D431)*($C$147:$C$152=$B431))
) -
(
SUMIFS(X$318:X$328,$C$318:$C$328,$C431,$D$318:$D$328,$D431)*
SUMIFS(X$332:X$342,$C$332:$C$342,$C431,$D$332:$D$342,$D431)*
SUMPRODUCT($D$147:$N$152*($D$146:$N$146=$E$345)*($D$145:$N$145=$D431)*($C$147:$C$152=$B431))
)
)</f>
        <v>1005.0836647749379</v>
      </c>
      <c r="Y431" s="99" cm="1">
        <f t="array" ref="Y431">$A431 * $E$108 * (
(
SUMIFS(Y$318:Y$328,$C$318:$C$328,$C431,$D$318:$D$328,$D431)*
SUMIFS(Y$332:Y$342,$C$332:$C$342,$C431,$D$332:$D$342,$D431)*
SUMPRODUCT($D$147:$N$152*($D$146:$N$146=$E$346)*($D$145:$N$145=$D431)*($C$147:$C$152=$B431))
) -
(
SUMIFS(Y$318:Y$328,$C$318:$C$328,$C431,$D$318:$D$328,$D431)*
SUMIFS(Y$332:Y$342,$C$332:$C$342,$C431,$D$332:$D$342,$D431)*
SUMPRODUCT($D$147:$N$152*($D$146:$N$146=$E$345)*($D$145:$N$145=$D431)*($C$147:$C$152=$B431))
)
)</f>
        <v>1005.0836647749379</v>
      </c>
      <c r="Z431" s="99" cm="1">
        <f t="array" ref="Z431">$A431 * $E$108 * (
(
SUMIFS(Z$318:Z$328,$C$318:$C$328,$C431,$D$318:$D$328,$D431)*
SUMIFS(Z$332:Z$342,$C$332:$C$342,$C431,$D$332:$D$342,$D431)*
SUMPRODUCT($D$147:$N$152*($D$146:$N$146=$E$346)*($D$145:$N$145=$D431)*($C$147:$C$152=$B431))
) -
(
SUMIFS(Z$318:Z$328,$C$318:$C$328,$C431,$D$318:$D$328,$D431)*
SUMIFS(Z$332:Z$342,$C$332:$C$342,$C431,$D$332:$D$342,$D431)*
SUMPRODUCT($D$147:$N$152*($D$146:$N$146=$E$345)*($D$145:$N$145=$D431)*($C$147:$C$152=$B431))
)
)</f>
        <v>1005.0836647749379</v>
      </c>
      <c r="AA431" s="99" cm="1">
        <f t="array" ref="AA431">$A431 * $E$108 * (
(
SUMIFS(AA$318:AA$328,$C$318:$C$328,$C431,$D$318:$D$328,$D431)*
SUMIFS(AA$332:AA$342,$C$332:$C$342,$C431,$D$332:$D$342,$D431)*
SUMPRODUCT($D$147:$N$152*($D$146:$N$146=$E$346)*($D$145:$N$145=$D431)*($C$147:$C$152=$B431))
) -
(
SUMIFS(AA$318:AA$328,$C$318:$C$328,$C431,$D$318:$D$328,$D431)*
SUMIFS(AA$332:AA$342,$C$332:$C$342,$C431,$D$332:$D$342,$D431)*
SUMPRODUCT($D$147:$N$152*($D$146:$N$146=$E$345)*($D$145:$N$145=$D431)*($C$147:$C$152=$B431))
)
)</f>
        <v>1005.0836647749379</v>
      </c>
      <c r="AB431" s="99" cm="1">
        <f t="array" ref="AB431">$A431 * $E$108 * (
(
SUMIFS(AB$318:AB$328,$C$318:$C$328,$C431,$D$318:$D$328,$D431)*
SUMIFS(AB$332:AB$342,$C$332:$C$342,$C431,$D$332:$D$342,$D431)*
SUMPRODUCT($D$147:$N$152*($D$146:$N$146=$E$346)*($D$145:$N$145=$D431)*($C$147:$C$152=$B431))
) -
(
SUMIFS(AB$318:AB$328,$C$318:$C$328,$C431,$D$318:$D$328,$D431)*
SUMIFS(AB$332:AB$342,$C$332:$C$342,$C431,$D$332:$D$342,$D431)*
SUMPRODUCT($D$147:$N$152*($D$146:$N$146=$E$345)*($D$145:$N$145=$D431)*($C$147:$C$152=$B431))
)
)</f>
        <v>1005.0836647749379</v>
      </c>
      <c r="AC431" s="99" cm="1">
        <f t="array" ref="AC431">$A431 * $E$108 * (
(
SUMIFS(AC$318:AC$328,$C$318:$C$328,$C431,$D$318:$D$328,$D431)*
SUMIFS(AC$332:AC$342,$C$332:$C$342,$C431,$D$332:$D$342,$D431)*
SUMPRODUCT($D$147:$N$152*($D$146:$N$146=$E$346)*($D$145:$N$145=$D431)*($C$147:$C$152=$B431))
) -
(
SUMIFS(AC$318:AC$328,$C$318:$C$328,$C431,$D$318:$D$328,$D431)*
SUMIFS(AC$332:AC$342,$C$332:$C$342,$C431,$D$332:$D$342,$D431)*
SUMPRODUCT($D$147:$N$152*($D$146:$N$146=$E$345)*($D$145:$N$145=$D431)*($C$147:$C$152=$B431))
)
)</f>
        <v>1005.0836647749379</v>
      </c>
      <c r="AD431" s="99" cm="1">
        <f t="array" ref="AD431">$A431 * $E$108 * (
(
SUMIFS(AD$318:AD$328,$C$318:$C$328,$C431,$D$318:$D$328,$D431)*
SUMIFS(AD$332:AD$342,$C$332:$C$342,$C431,$D$332:$D$342,$D431)*
SUMPRODUCT($D$147:$N$152*($D$146:$N$146=$E$346)*($D$145:$N$145=$D431)*($C$147:$C$152=$B431))
) -
(
SUMIFS(AD$318:AD$328,$C$318:$C$328,$C431,$D$318:$D$328,$D431)*
SUMIFS(AD$332:AD$342,$C$332:$C$342,$C431,$D$332:$D$342,$D431)*
SUMPRODUCT($D$147:$N$152*($D$146:$N$146=$E$345)*($D$145:$N$145=$D431)*($C$147:$C$152=$B431))
)
)</f>
        <v>1005.0836647749379</v>
      </c>
    </row>
    <row r="432" spans="1:30" x14ac:dyDescent="0.2">
      <c r="A432" s="15">
        <f>1</f>
        <v>1</v>
      </c>
      <c r="B432" s="6" t="s">
        <v>51</v>
      </c>
      <c r="C432" s="6" t="s">
        <v>37</v>
      </c>
      <c r="D432" s="6" t="s">
        <v>124</v>
      </c>
      <c r="E432" s="99" cm="1">
        <f t="array" ref="E432">$A432 * $E$108 * (
(
SUMIFS(E$318:E$328,$C$318:$C$328,$C432,$D$318:$D$328,$D432)*
SUMIFS(E$332:E$342,$C$332:$C$342,$C432,$D$332:$D$342,$D432)*
SUMPRODUCT($D$147:$N$152*($D$146:$N$146=$E$346)*($D$145:$N$145=$D432)*($C$147:$C$152=$B432))
) -
(
SUMIFS(E$318:E$328,$C$318:$C$328,$C432,$D$318:$D$328,$D432)*
SUMIFS(E$332:E$342,$C$332:$C$342,$C432,$D$332:$D$342,$D432)*
SUMPRODUCT($D$147:$N$152*($D$146:$N$146=$E$345)*($D$145:$N$145=$D432)*($C$147:$C$152=$B432))
)
)</f>
        <v>0</v>
      </c>
      <c r="F432" s="99" cm="1">
        <f t="array" ref="F432">$A432 * $E$108 * (
(
SUMIFS(F$318:F$328,$C$318:$C$328,$C432,$D$318:$D$328,$D432)*
SUMIFS(F$332:F$342,$C$332:$C$342,$C432,$D$332:$D$342,$D432)*
SUMPRODUCT($D$147:$N$152*($D$146:$N$146=$E$346)*($D$145:$N$145=$D432)*($C$147:$C$152=$B432))
) -
(
SUMIFS(F$318:F$328,$C$318:$C$328,$C432,$D$318:$D$328,$D432)*
SUMIFS(F$332:F$342,$C$332:$C$342,$C432,$D$332:$D$342,$D432)*
SUMPRODUCT($D$147:$N$152*($D$146:$N$146=$E$345)*($D$145:$N$145=$D432)*($C$147:$C$152=$B432))
)
)</f>
        <v>0</v>
      </c>
      <c r="G432" s="99" cm="1">
        <f t="array" ref="G432">$A432 * $E$108 * (
(
SUMIFS(G$318:G$328,$C$318:$C$328,$C432,$D$318:$D$328,$D432)*
SUMIFS(G$332:G$342,$C$332:$C$342,$C432,$D$332:$D$342,$D432)*
SUMPRODUCT($D$147:$N$152*($D$146:$N$146=$E$346)*($D$145:$N$145=$D432)*($C$147:$C$152=$B432))
) -
(
SUMIFS(G$318:G$328,$C$318:$C$328,$C432,$D$318:$D$328,$D432)*
SUMIFS(G$332:G$342,$C$332:$C$342,$C432,$D$332:$D$342,$D432)*
SUMPRODUCT($D$147:$N$152*($D$146:$N$146=$E$345)*($D$145:$N$145=$D432)*($C$147:$C$152=$B432))
)
)</f>
        <v>0.89526809605236102</v>
      </c>
      <c r="H432" s="99" cm="1">
        <f t="array" ref="H432">$A432 * $E$108 * (
(
SUMIFS(H$318:H$328,$C$318:$C$328,$C432,$D$318:$D$328,$D432)*
SUMIFS(H$332:H$342,$C$332:$C$342,$C432,$D$332:$D$342,$D432)*
SUMPRODUCT($D$147:$N$152*($D$146:$N$146=$E$346)*($D$145:$N$145=$D432)*($C$147:$C$152=$B432))
) -
(
SUMIFS(H$318:H$328,$C$318:$C$328,$C432,$D$318:$D$328,$D432)*
SUMIFS(H$332:H$342,$C$332:$C$342,$C432,$D$332:$D$342,$D432)*
SUMPRODUCT($D$147:$N$152*($D$146:$N$146=$E$345)*($D$145:$N$145=$D432)*($C$147:$C$152=$B432))
)
)</f>
        <v>1.790536192104722</v>
      </c>
      <c r="I432" s="99" cm="1">
        <f t="array" ref="I432">$A432 * $E$108 * (
(
SUMIFS(I$318:I$328,$C$318:$C$328,$C432,$D$318:$D$328,$D432)*
SUMIFS(I$332:I$342,$C$332:$C$342,$C432,$D$332:$D$342,$D432)*
SUMPRODUCT($D$147:$N$152*($D$146:$N$146=$E$346)*($D$145:$N$145=$D432)*($C$147:$C$152=$B432))
) -
(
SUMIFS(I$318:I$328,$C$318:$C$328,$C432,$D$318:$D$328,$D432)*
SUMIFS(I$332:I$342,$C$332:$C$342,$C432,$D$332:$D$342,$D432)*
SUMPRODUCT($D$147:$N$152*($D$146:$N$146=$E$345)*($D$145:$N$145=$D432)*($C$147:$C$152=$B432))
)
)</f>
        <v>3.5810723842094441</v>
      </c>
      <c r="J432" s="99" cm="1">
        <f t="array" ref="J432">$A432 * $E$108 * (
(
SUMIFS(J$318:J$328,$C$318:$C$328,$C432,$D$318:$D$328,$D432)*
SUMIFS(J$332:J$342,$C$332:$C$342,$C432,$D$332:$D$342,$D432)*
SUMPRODUCT($D$147:$N$152*($D$146:$N$146=$E$346)*($D$145:$N$145=$D432)*($C$147:$C$152=$B432))
) -
(
SUMIFS(J$318:J$328,$C$318:$C$328,$C432,$D$318:$D$328,$D432)*
SUMIFS(J$332:J$342,$C$332:$C$342,$C432,$D$332:$D$342,$D432)*
SUMPRODUCT($D$147:$N$152*($D$146:$N$146=$E$345)*($D$145:$N$145=$D432)*($C$147:$C$152=$B432))
)
)</f>
        <v>7.1621447684188881</v>
      </c>
      <c r="K432" s="99" cm="1">
        <f t="array" ref="K432">$A432 * $E$108 * (
(
SUMIFS(K$318:K$328,$C$318:$C$328,$C432,$D$318:$D$328,$D432)*
SUMIFS(K$332:K$342,$C$332:$C$342,$C432,$D$332:$D$342,$D432)*
SUMPRODUCT($D$147:$N$152*($D$146:$N$146=$E$346)*($D$145:$N$145=$D432)*($C$147:$C$152=$B432))
) -
(
SUMIFS(K$318:K$328,$C$318:$C$328,$C432,$D$318:$D$328,$D432)*
SUMIFS(K$332:K$342,$C$332:$C$342,$C432,$D$332:$D$342,$D432)*
SUMPRODUCT($D$147:$N$152*($D$146:$N$146=$E$345)*($D$145:$N$145=$D432)*($C$147:$C$152=$B432))
)
)</f>
        <v>14.324289536837776</v>
      </c>
      <c r="L432" s="99" cm="1">
        <f t="array" ref="L432">$A432 * $E$108 * (
(
SUMIFS(L$318:L$328,$C$318:$C$328,$C432,$D$318:$D$328,$D432)*
SUMIFS(L$332:L$342,$C$332:$C$342,$C432,$D$332:$D$342,$D432)*
SUMPRODUCT($D$147:$N$152*($D$146:$N$146=$E$346)*($D$145:$N$145=$D432)*($C$147:$C$152=$B432))
) -
(
SUMIFS(L$318:L$328,$C$318:$C$328,$C432,$D$318:$D$328,$D432)*
SUMIFS(L$332:L$342,$C$332:$C$342,$C432,$D$332:$D$342,$D432)*
SUMPRODUCT($D$147:$N$152*($D$146:$N$146=$E$345)*($D$145:$N$145=$D432)*($C$147:$C$152=$B432))
)
)</f>
        <v>28.648579073675553</v>
      </c>
      <c r="M432" s="99" cm="1">
        <f t="array" ref="M432">$A432 * $E$108 * (
(
SUMIFS(M$318:M$328,$C$318:$C$328,$C432,$D$318:$D$328,$D432)*
SUMIFS(M$332:M$342,$C$332:$C$342,$C432,$D$332:$D$342,$D432)*
SUMPRODUCT($D$147:$N$152*($D$146:$N$146=$E$346)*($D$145:$N$145=$D432)*($C$147:$C$152=$B432))
) -
(
SUMIFS(M$318:M$328,$C$318:$C$328,$C432,$D$318:$D$328,$D432)*
SUMIFS(M$332:M$342,$C$332:$C$342,$C432,$D$332:$D$342,$D432)*
SUMPRODUCT($D$147:$N$152*($D$146:$N$146=$E$345)*($D$145:$N$145=$D432)*($C$147:$C$152=$B432))
)
)</f>
        <v>57.297158147351105</v>
      </c>
      <c r="N432" s="99" cm="1">
        <f t="array" ref="N432">$A432 * $E$108 * (
(
SUMIFS(N$318:N$328,$C$318:$C$328,$C432,$D$318:$D$328,$D432)*
SUMIFS(N$332:N$342,$C$332:$C$342,$C432,$D$332:$D$342,$D432)*
SUMPRODUCT($D$147:$N$152*($D$146:$N$146=$E$346)*($D$145:$N$145=$D432)*($C$147:$C$152=$B432))
) -
(
SUMIFS(N$318:N$328,$C$318:$C$328,$C432,$D$318:$D$328,$D432)*
SUMIFS(N$332:N$342,$C$332:$C$342,$C432,$D$332:$D$342,$D432)*
SUMPRODUCT($D$147:$N$152*($D$146:$N$146=$E$345)*($D$145:$N$145=$D432)*($C$147:$C$152=$B432))
)
)</f>
        <v>80.574128644712474</v>
      </c>
      <c r="O432" s="99" cm="1">
        <f t="array" ref="O432">$A432 * $E$108 * (
(
SUMIFS(O$318:O$328,$C$318:$C$328,$C432,$D$318:$D$328,$D432)*
SUMIFS(O$332:O$342,$C$332:$C$342,$C432,$D$332:$D$342,$D432)*
SUMPRODUCT($D$147:$N$152*($D$146:$N$146=$E$346)*($D$145:$N$145=$D432)*($C$147:$C$152=$B432))
) -
(
SUMIFS(O$318:O$328,$C$318:$C$328,$C432,$D$318:$D$328,$D432)*
SUMIFS(O$332:O$342,$C$332:$C$342,$C432,$D$332:$D$342,$D432)*
SUMPRODUCT($D$147:$N$152*($D$146:$N$146=$E$345)*($D$145:$N$145=$D432)*($C$147:$C$152=$B432))
)
)</f>
        <v>89.526809605236096</v>
      </c>
      <c r="P432" s="99" cm="1">
        <f t="array" ref="P432">$A432 * $E$108 * (
(
SUMIFS(P$318:P$328,$C$318:$C$328,$C432,$D$318:$D$328,$D432)*
SUMIFS(P$332:P$342,$C$332:$C$342,$C432,$D$332:$D$342,$D432)*
SUMPRODUCT($D$147:$N$152*($D$146:$N$146=$E$346)*($D$145:$N$145=$D432)*($C$147:$C$152=$B432))
) -
(
SUMIFS(P$318:P$328,$C$318:$C$328,$C432,$D$318:$D$328,$D432)*
SUMIFS(P$332:P$342,$C$332:$C$342,$C432,$D$332:$D$342,$D432)*
SUMPRODUCT($D$147:$N$152*($D$146:$N$146=$E$345)*($D$145:$N$145=$D432)*($C$147:$C$152=$B432))
)
)</f>
        <v>89.526809605236096</v>
      </c>
      <c r="Q432" s="99" cm="1">
        <f t="array" ref="Q432">$A432 * $E$108 * (
(
SUMIFS(Q$318:Q$328,$C$318:$C$328,$C432,$D$318:$D$328,$D432)*
SUMIFS(Q$332:Q$342,$C$332:$C$342,$C432,$D$332:$D$342,$D432)*
SUMPRODUCT($D$147:$N$152*($D$146:$N$146=$E$346)*($D$145:$N$145=$D432)*($C$147:$C$152=$B432))
) -
(
SUMIFS(Q$318:Q$328,$C$318:$C$328,$C432,$D$318:$D$328,$D432)*
SUMIFS(Q$332:Q$342,$C$332:$C$342,$C432,$D$332:$D$342,$D432)*
SUMPRODUCT($D$147:$N$152*($D$146:$N$146=$E$345)*($D$145:$N$145=$D432)*($C$147:$C$152=$B432))
)
)</f>
        <v>89.526809605236096</v>
      </c>
      <c r="R432" s="99" cm="1">
        <f t="array" ref="R432">$A432 * $E$108 * (
(
SUMIFS(R$318:R$328,$C$318:$C$328,$C432,$D$318:$D$328,$D432)*
SUMIFS(R$332:R$342,$C$332:$C$342,$C432,$D$332:$D$342,$D432)*
SUMPRODUCT($D$147:$N$152*($D$146:$N$146=$E$346)*($D$145:$N$145=$D432)*($C$147:$C$152=$B432))
) -
(
SUMIFS(R$318:R$328,$C$318:$C$328,$C432,$D$318:$D$328,$D432)*
SUMIFS(R$332:R$342,$C$332:$C$342,$C432,$D$332:$D$342,$D432)*
SUMPRODUCT($D$147:$N$152*($D$146:$N$146=$E$345)*($D$145:$N$145=$D432)*($C$147:$C$152=$B432))
)
)</f>
        <v>89.526809605236096</v>
      </c>
      <c r="S432" s="99" cm="1">
        <f t="array" ref="S432">$A432 * $E$108 * (
(
SUMIFS(S$318:S$328,$C$318:$C$328,$C432,$D$318:$D$328,$D432)*
SUMIFS(S$332:S$342,$C$332:$C$342,$C432,$D$332:$D$342,$D432)*
SUMPRODUCT($D$147:$N$152*($D$146:$N$146=$E$346)*($D$145:$N$145=$D432)*($C$147:$C$152=$B432))
) -
(
SUMIFS(S$318:S$328,$C$318:$C$328,$C432,$D$318:$D$328,$D432)*
SUMIFS(S$332:S$342,$C$332:$C$342,$C432,$D$332:$D$342,$D432)*
SUMPRODUCT($D$147:$N$152*($D$146:$N$146=$E$345)*($D$145:$N$145=$D432)*($C$147:$C$152=$B432))
)
)</f>
        <v>89.526809605236096</v>
      </c>
      <c r="T432" s="99" cm="1">
        <f t="array" ref="T432">$A432 * $E$108 * (
(
SUMIFS(T$318:T$328,$C$318:$C$328,$C432,$D$318:$D$328,$D432)*
SUMIFS(T$332:T$342,$C$332:$C$342,$C432,$D$332:$D$342,$D432)*
SUMPRODUCT($D$147:$N$152*($D$146:$N$146=$E$346)*($D$145:$N$145=$D432)*($C$147:$C$152=$B432))
) -
(
SUMIFS(T$318:T$328,$C$318:$C$328,$C432,$D$318:$D$328,$D432)*
SUMIFS(T$332:T$342,$C$332:$C$342,$C432,$D$332:$D$342,$D432)*
SUMPRODUCT($D$147:$N$152*($D$146:$N$146=$E$345)*($D$145:$N$145=$D432)*($C$147:$C$152=$B432))
)
)</f>
        <v>89.526809605236096</v>
      </c>
      <c r="U432" s="99" cm="1">
        <f t="array" ref="U432">$A432 * $E$108 * (
(
SUMIFS(U$318:U$328,$C$318:$C$328,$C432,$D$318:$D$328,$D432)*
SUMIFS(U$332:U$342,$C$332:$C$342,$C432,$D$332:$D$342,$D432)*
SUMPRODUCT($D$147:$N$152*($D$146:$N$146=$E$346)*($D$145:$N$145=$D432)*($C$147:$C$152=$B432))
) -
(
SUMIFS(U$318:U$328,$C$318:$C$328,$C432,$D$318:$D$328,$D432)*
SUMIFS(U$332:U$342,$C$332:$C$342,$C432,$D$332:$D$342,$D432)*
SUMPRODUCT($D$147:$N$152*($D$146:$N$146=$E$345)*($D$145:$N$145=$D432)*($C$147:$C$152=$B432))
)
)</f>
        <v>89.526809605236096</v>
      </c>
      <c r="V432" s="99" cm="1">
        <f t="array" ref="V432">$A432 * $E$108 * (
(
SUMIFS(V$318:V$328,$C$318:$C$328,$C432,$D$318:$D$328,$D432)*
SUMIFS(V$332:V$342,$C$332:$C$342,$C432,$D$332:$D$342,$D432)*
SUMPRODUCT($D$147:$N$152*($D$146:$N$146=$E$346)*($D$145:$N$145=$D432)*($C$147:$C$152=$B432))
) -
(
SUMIFS(V$318:V$328,$C$318:$C$328,$C432,$D$318:$D$328,$D432)*
SUMIFS(V$332:V$342,$C$332:$C$342,$C432,$D$332:$D$342,$D432)*
SUMPRODUCT($D$147:$N$152*($D$146:$N$146=$E$345)*($D$145:$N$145=$D432)*($C$147:$C$152=$B432))
)
)</f>
        <v>89.526809605236096</v>
      </c>
      <c r="W432" s="99" cm="1">
        <f t="array" ref="W432">$A432 * $E$108 * (
(
SUMIFS(W$318:W$328,$C$318:$C$328,$C432,$D$318:$D$328,$D432)*
SUMIFS(W$332:W$342,$C$332:$C$342,$C432,$D$332:$D$342,$D432)*
SUMPRODUCT($D$147:$N$152*($D$146:$N$146=$E$346)*($D$145:$N$145=$D432)*($C$147:$C$152=$B432))
) -
(
SUMIFS(W$318:W$328,$C$318:$C$328,$C432,$D$318:$D$328,$D432)*
SUMIFS(W$332:W$342,$C$332:$C$342,$C432,$D$332:$D$342,$D432)*
SUMPRODUCT($D$147:$N$152*($D$146:$N$146=$E$345)*($D$145:$N$145=$D432)*($C$147:$C$152=$B432))
)
)</f>
        <v>89.526809605236096</v>
      </c>
      <c r="X432" s="99" cm="1">
        <f t="array" ref="X432">$A432 * $E$108 * (
(
SUMIFS(X$318:X$328,$C$318:$C$328,$C432,$D$318:$D$328,$D432)*
SUMIFS(X$332:X$342,$C$332:$C$342,$C432,$D$332:$D$342,$D432)*
SUMPRODUCT($D$147:$N$152*($D$146:$N$146=$E$346)*($D$145:$N$145=$D432)*($C$147:$C$152=$B432))
) -
(
SUMIFS(X$318:X$328,$C$318:$C$328,$C432,$D$318:$D$328,$D432)*
SUMIFS(X$332:X$342,$C$332:$C$342,$C432,$D$332:$D$342,$D432)*
SUMPRODUCT($D$147:$N$152*($D$146:$N$146=$E$345)*($D$145:$N$145=$D432)*($C$147:$C$152=$B432))
)
)</f>
        <v>89.526809605236096</v>
      </c>
      <c r="Y432" s="99" cm="1">
        <f t="array" ref="Y432">$A432 * $E$108 * (
(
SUMIFS(Y$318:Y$328,$C$318:$C$328,$C432,$D$318:$D$328,$D432)*
SUMIFS(Y$332:Y$342,$C$332:$C$342,$C432,$D$332:$D$342,$D432)*
SUMPRODUCT($D$147:$N$152*($D$146:$N$146=$E$346)*($D$145:$N$145=$D432)*($C$147:$C$152=$B432))
) -
(
SUMIFS(Y$318:Y$328,$C$318:$C$328,$C432,$D$318:$D$328,$D432)*
SUMIFS(Y$332:Y$342,$C$332:$C$342,$C432,$D$332:$D$342,$D432)*
SUMPRODUCT($D$147:$N$152*($D$146:$N$146=$E$345)*($D$145:$N$145=$D432)*($C$147:$C$152=$B432))
)
)</f>
        <v>89.526809605236096</v>
      </c>
      <c r="Z432" s="99" cm="1">
        <f t="array" ref="Z432">$A432 * $E$108 * (
(
SUMIFS(Z$318:Z$328,$C$318:$C$328,$C432,$D$318:$D$328,$D432)*
SUMIFS(Z$332:Z$342,$C$332:$C$342,$C432,$D$332:$D$342,$D432)*
SUMPRODUCT($D$147:$N$152*($D$146:$N$146=$E$346)*($D$145:$N$145=$D432)*($C$147:$C$152=$B432))
) -
(
SUMIFS(Z$318:Z$328,$C$318:$C$328,$C432,$D$318:$D$328,$D432)*
SUMIFS(Z$332:Z$342,$C$332:$C$342,$C432,$D$332:$D$342,$D432)*
SUMPRODUCT($D$147:$N$152*($D$146:$N$146=$E$345)*($D$145:$N$145=$D432)*($C$147:$C$152=$B432))
)
)</f>
        <v>89.526809605236096</v>
      </c>
      <c r="AA432" s="99" cm="1">
        <f t="array" ref="AA432">$A432 * $E$108 * (
(
SUMIFS(AA$318:AA$328,$C$318:$C$328,$C432,$D$318:$D$328,$D432)*
SUMIFS(AA$332:AA$342,$C$332:$C$342,$C432,$D$332:$D$342,$D432)*
SUMPRODUCT($D$147:$N$152*($D$146:$N$146=$E$346)*($D$145:$N$145=$D432)*($C$147:$C$152=$B432))
) -
(
SUMIFS(AA$318:AA$328,$C$318:$C$328,$C432,$D$318:$D$328,$D432)*
SUMIFS(AA$332:AA$342,$C$332:$C$342,$C432,$D$332:$D$342,$D432)*
SUMPRODUCT($D$147:$N$152*($D$146:$N$146=$E$345)*($D$145:$N$145=$D432)*($C$147:$C$152=$B432))
)
)</f>
        <v>89.526809605236096</v>
      </c>
      <c r="AB432" s="99" cm="1">
        <f t="array" ref="AB432">$A432 * $E$108 * (
(
SUMIFS(AB$318:AB$328,$C$318:$C$328,$C432,$D$318:$D$328,$D432)*
SUMIFS(AB$332:AB$342,$C$332:$C$342,$C432,$D$332:$D$342,$D432)*
SUMPRODUCT($D$147:$N$152*($D$146:$N$146=$E$346)*($D$145:$N$145=$D432)*($C$147:$C$152=$B432))
) -
(
SUMIFS(AB$318:AB$328,$C$318:$C$328,$C432,$D$318:$D$328,$D432)*
SUMIFS(AB$332:AB$342,$C$332:$C$342,$C432,$D$332:$D$342,$D432)*
SUMPRODUCT($D$147:$N$152*($D$146:$N$146=$E$345)*($D$145:$N$145=$D432)*($C$147:$C$152=$B432))
)
)</f>
        <v>89.526809605236096</v>
      </c>
      <c r="AC432" s="99" cm="1">
        <f t="array" ref="AC432">$A432 * $E$108 * (
(
SUMIFS(AC$318:AC$328,$C$318:$C$328,$C432,$D$318:$D$328,$D432)*
SUMIFS(AC$332:AC$342,$C$332:$C$342,$C432,$D$332:$D$342,$D432)*
SUMPRODUCT($D$147:$N$152*($D$146:$N$146=$E$346)*($D$145:$N$145=$D432)*($C$147:$C$152=$B432))
) -
(
SUMIFS(AC$318:AC$328,$C$318:$C$328,$C432,$D$318:$D$328,$D432)*
SUMIFS(AC$332:AC$342,$C$332:$C$342,$C432,$D$332:$D$342,$D432)*
SUMPRODUCT($D$147:$N$152*($D$146:$N$146=$E$345)*($D$145:$N$145=$D432)*($C$147:$C$152=$B432))
)
)</f>
        <v>89.526809605236096</v>
      </c>
      <c r="AD432" s="99" cm="1">
        <f t="array" ref="AD432">$A432 * $E$108 * (
(
SUMIFS(AD$318:AD$328,$C$318:$C$328,$C432,$D$318:$D$328,$D432)*
SUMIFS(AD$332:AD$342,$C$332:$C$342,$C432,$D$332:$D$342,$D432)*
SUMPRODUCT($D$147:$N$152*($D$146:$N$146=$E$346)*($D$145:$N$145=$D432)*($C$147:$C$152=$B432))
) -
(
SUMIFS(AD$318:AD$328,$C$318:$C$328,$C432,$D$318:$D$328,$D432)*
SUMIFS(AD$332:AD$342,$C$332:$C$342,$C432,$D$332:$D$342,$D432)*
SUMPRODUCT($D$147:$N$152*($D$146:$N$146=$E$345)*($D$145:$N$145=$D432)*($C$147:$C$152=$B432))
)
)</f>
        <v>89.526809605236096</v>
      </c>
    </row>
    <row r="433" spans="4:10" x14ac:dyDescent="0.2">
      <c r="I433" s="86"/>
    </row>
    <row r="434" spans="4:10" x14ac:dyDescent="0.2">
      <c r="I434" s="86"/>
    </row>
    <row r="435" spans="4:10" x14ac:dyDescent="0.2">
      <c r="I435" s="86"/>
    </row>
    <row r="436" spans="4:10" ht="12.75" x14ac:dyDescent="0.2">
      <c r="D436" s="80" t="s">
        <v>32</v>
      </c>
      <c r="E436" s="80"/>
      <c r="F436" s="80"/>
      <c r="G436" s="80"/>
      <c r="H436" s="80"/>
      <c r="I436" s="103"/>
      <c r="J436" s="80"/>
    </row>
    <row r="437" spans="4:10" ht="36" x14ac:dyDescent="0.2">
      <c r="D437" s="4"/>
      <c r="E437" s="7" t="s">
        <v>23</v>
      </c>
      <c r="F437" s="7" t="s">
        <v>33</v>
      </c>
      <c r="G437" s="7" t="s">
        <v>34</v>
      </c>
      <c r="H437" s="105" t="s">
        <v>147</v>
      </c>
      <c r="I437" s="86"/>
    </row>
    <row r="438" spans="4:10" x14ac:dyDescent="0.2">
      <c r="D438" s="6" t="s">
        <v>35</v>
      </c>
      <c r="E438" s="19">
        <f>E95</f>
        <v>6627000</v>
      </c>
      <c r="F438" s="17">
        <f>SUM(E225:J227)/10^3</f>
        <v>8738.6728889432925</v>
      </c>
      <c r="G438" s="37">
        <f>SUM(E225:AD227)/10^3</f>
        <v>96125.401778376079</v>
      </c>
      <c r="H438" s="37">
        <f>SUM(J225:J227)/10^3</f>
        <v>3495.4691555773175</v>
      </c>
      <c r="I438" s="86"/>
    </row>
    <row r="439" spans="4:10" x14ac:dyDescent="0.2">
      <c r="D439" s="6" t="s">
        <v>36</v>
      </c>
      <c r="E439" s="19">
        <f>E96</f>
        <v>5161000</v>
      </c>
      <c r="F439" s="17">
        <f>SUM(E229:J231)/10^3</f>
        <v>5987.6299527288638</v>
      </c>
      <c r="G439" s="37">
        <f>SUM(E229:AD231)/10^3</f>
        <v>65863.929480017541</v>
      </c>
      <c r="H439" s="37">
        <f>SUM(J229:J231)/10^3</f>
        <v>2395.0519810915453</v>
      </c>
      <c r="I439" s="86"/>
    </row>
    <row r="440" spans="4:10" x14ac:dyDescent="0.2">
      <c r="D440" s="6" t="s">
        <v>37</v>
      </c>
      <c r="E440" s="19">
        <f>E439</f>
        <v>5161000</v>
      </c>
      <c r="F440" s="17">
        <f>SUM(E233:J235)/10^3</f>
        <v>5987.6299527288638</v>
      </c>
      <c r="G440" s="37">
        <f>SUM(E233:AD235)/10^3</f>
        <v>65863.929480017541</v>
      </c>
      <c r="H440" s="37">
        <f>SUM(J233:J235)/10^3</f>
        <v>2395.0519810915453</v>
      </c>
      <c r="I440" s="86"/>
    </row>
    <row r="441" spans="4:10" x14ac:dyDescent="0.2">
      <c r="I441" s="86"/>
    </row>
    <row r="442" spans="4:10" ht="12.75" x14ac:dyDescent="0.2">
      <c r="D442" s="80" t="s">
        <v>38</v>
      </c>
      <c r="E442" s="80"/>
      <c r="F442" s="80"/>
      <c r="G442" s="80"/>
      <c r="H442" s="80"/>
      <c r="I442" s="103"/>
      <c r="J442" s="80"/>
    </row>
    <row r="443" spans="4:10" ht="36" x14ac:dyDescent="0.2">
      <c r="D443" s="4"/>
      <c r="E443" s="7" t="s">
        <v>23</v>
      </c>
      <c r="F443" s="7" t="s">
        <v>33</v>
      </c>
      <c r="G443" s="7" t="s">
        <v>34</v>
      </c>
      <c r="H443" s="105" t="s">
        <v>147</v>
      </c>
      <c r="I443" s="86"/>
    </row>
    <row r="444" spans="4:10" x14ac:dyDescent="0.2">
      <c r="D444" s="6" t="s">
        <v>39</v>
      </c>
      <c r="E444" s="19">
        <f>E87</f>
        <v>31800000</v>
      </c>
      <c r="F444" s="17">
        <f>SUM(E363:J365)/10^3</f>
        <v>1110.9702830867841</v>
      </c>
      <c r="G444" s="17">
        <f>SUM(E363:AD365)/10^3</f>
        <v>198017.32191169166</v>
      </c>
      <c r="H444" s="17">
        <f>J365/10^3</f>
        <v>708.26211055704721</v>
      </c>
      <c r="I444" s="86"/>
    </row>
    <row r="445" spans="4:10" x14ac:dyDescent="0.2">
      <c r="D445" s="6" t="s">
        <v>40</v>
      </c>
      <c r="E445" s="19">
        <f>E88</f>
        <v>7950000</v>
      </c>
      <c r="F445" s="17">
        <f>SUM(E367:J369)/10^3</f>
        <v>1110.9702830867841</v>
      </c>
      <c r="G445" s="17">
        <f>SUM(E367:AD369)/10^3</f>
        <v>198017.32191169166</v>
      </c>
      <c r="H445" s="17">
        <f>J369/10^3</f>
        <v>708.26211055704721</v>
      </c>
      <c r="I445" s="86"/>
    </row>
    <row r="446" spans="4:10" x14ac:dyDescent="0.2">
      <c r="D446" s="6" t="s">
        <v>41</v>
      </c>
      <c r="E446" s="19">
        <f>E445</f>
        <v>7950000</v>
      </c>
      <c r="F446" s="17">
        <f>SUM(E371:I373)/10^3</f>
        <v>402.70817252973688</v>
      </c>
      <c r="G446" s="17">
        <f>SUM(E371:AD373)/10^3</f>
        <v>198017.32191169166</v>
      </c>
      <c r="H446" s="17">
        <f>J373/10^3</f>
        <v>708.26211055704721</v>
      </c>
      <c r="I446" s="86"/>
    </row>
    <row r="447" spans="4:10" x14ac:dyDescent="0.2">
      <c r="I447" s="86"/>
    </row>
    <row r="448" spans="4:10" x14ac:dyDescent="0.2">
      <c r="I448" s="86"/>
    </row>
    <row r="449" spans="4:10" x14ac:dyDescent="0.2">
      <c r="I449" s="86"/>
    </row>
    <row r="450" spans="4:10" ht="12.75" x14ac:dyDescent="0.2">
      <c r="D450" s="80" t="s">
        <v>148</v>
      </c>
      <c r="E450" s="80"/>
      <c r="F450" s="80"/>
      <c r="G450" s="80"/>
      <c r="H450" s="80"/>
      <c r="I450" s="103"/>
      <c r="J450" s="80"/>
    </row>
    <row r="451" spans="4:10" x14ac:dyDescent="0.2">
      <c r="D451" s="4" t="s">
        <v>43</v>
      </c>
      <c r="E451" s="4" t="s">
        <v>149</v>
      </c>
      <c r="F451" s="4"/>
      <c r="I451" s="86"/>
    </row>
    <row r="452" spans="4:10" x14ac:dyDescent="0.2">
      <c r="D452" s="6" t="s">
        <v>46</v>
      </c>
      <c r="E452" s="8" cm="1">
        <f t="array" ref="E452">SUMPRODUCT($E$239:$AD$294*($B$239:$B$294=$D452)) +
SUMPRODUCT($E$377:$AD$432*($B$377:$B$432=$D452))</f>
        <v>1014586.3816580843</v>
      </c>
      <c r="F452" s="18" t="str">
        <f>ROUND(E452,0)&amp;" kg "&amp;D452&amp;", "</f>
        <v xml:space="preserve">1014586 kg CO, </v>
      </c>
      <c r="I452" s="86"/>
    </row>
    <row r="453" spans="4:10" x14ac:dyDescent="0.2">
      <c r="D453" s="6" t="s">
        <v>47</v>
      </c>
      <c r="E453" s="8" cm="1">
        <f t="array" ref="E453">SUMPRODUCT($E$239:$AD$294*($B$239:$B$294=$D453)) +
SUMPRODUCT($E$377:$AD$432*($B$377:$B$432=$D453))</f>
        <v>1689833.9958753926</v>
      </c>
      <c r="F453" s="18" t="str">
        <f t="shared" ref="F453:F457" si="63">ROUND(E453,0)&amp;" kg "&amp;D453&amp;", "</f>
        <v xml:space="preserve">1689834 kg NOx, </v>
      </c>
      <c r="I453" s="86"/>
    </row>
    <row r="454" spans="4:10" x14ac:dyDescent="0.2">
      <c r="D454" s="6" t="s">
        <v>48</v>
      </c>
      <c r="E454" s="8" cm="1">
        <f t="array" ref="E454">SUMPRODUCT($E$239:$AD$294*($B$239:$B$294=$D454)) +
SUMPRODUCT($E$377:$AD$432*($B$377:$B$432=$D454))</f>
        <v>15625.032676991665</v>
      </c>
      <c r="F454" s="18" t="str">
        <f t="shared" si="63"/>
        <v xml:space="preserve">15625 kg PM10, </v>
      </c>
      <c r="I454" s="86"/>
    </row>
    <row r="455" spans="4:10" x14ac:dyDescent="0.2">
      <c r="D455" s="6" t="s">
        <v>49</v>
      </c>
      <c r="E455" s="8" cm="1">
        <f t="array" ref="E455">SUMPRODUCT($E$239:$AD$294*($B$239:$B$294=$D455)) +
SUMPRODUCT($E$377:$AD$432*($B$377:$B$432=$D455))</f>
        <v>14302.180088724439</v>
      </c>
      <c r="F455" s="18" t="str">
        <f t="shared" si="63"/>
        <v xml:space="preserve">14302 kg PM2.5, </v>
      </c>
      <c r="I455" s="86"/>
    </row>
    <row r="456" spans="4:10" x14ac:dyDescent="0.2">
      <c r="D456" s="6" t="s">
        <v>50</v>
      </c>
      <c r="E456" s="8" cm="1">
        <f t="array" ref="E456">SUMPRODUCT($E$239:$AD$294*($B$239:$B$294=$D456)) +
SUMPRODUCT($E$377:$AD$432*($B$377:$B$432=$D456))</f>
        <v>71728.178144443096</v>
      </c>
      <c r="F456" s="18" t="str">
        <f t="shared" si="63"/>
        <v xml:space="preserve">71728 kg VOC, </v>
      </c>
      <c r="I456" s="86"/>
    </row>
    <row r="457" spans="4:10" x14ac:dyDescent="0.2">
      <c r="D457" s="6" t="s">
        <v>51</v>
      </c>
      <c r="E457" s="8" cm="1">
        <f t="array" ref="E457">SUMPRODUCT($E$239:$AD$294*($B$239:$B$294=$D457)) +
SUMPRODUCT($E$377:$AD$432*($B$377:$B$432=$D457))</f>
        <v>6625.4734655859975</v>
      </c>
      <c r="F457" s="18" t="str">
        <f t="shared" si="63"/>
        <v xml:space="preserve">6625 kg SOx, </v>
      </c>
      <c r="I457" s="86"/>
    </row>
    <row r="458" spans="4:10" x14ac:dyDescent="0.2">
      <c r="I458" s="86"/>
    </row>
    <row r="459" spans="4:10" x14ac:dyDescent="0.2">
      <c r="I459" s="86"/>
    </row>
    <row r="460" spans="4:10" x14ac:dyDescent="0.2">
      <c r="I460" s="86"/>
    </row>
    <row r="461" spans="4:10" x14ac:dyDescent="0.2">
      <c r="I461" s="86"/>
    </row>
    <row r="462" spans="4:10" x14ac:dyDescent="0.2">
      <c r="I462" s="86"/>
    </row>
    <row r="463" spans="4:10" x14ac:dyDescent="0.2">
      <c r="I463" s="86"/>
    </row>
    <row r="464" spans="4:10" x14ac:dyDescent="0.2">
      <c r="I464" s="86"/>
    </row>
    <row r="465" spans="5:9" x14ac:dyDescent="0.2">
      <c r="I465" s="86"/>
    </row>
    <row r="466" spans="5:9" x14ac:dyDescent="0.2">
      <c r="I466" s="86"/>
    </row>
    <row r="467" spans="5:9" x14ac:dyDescent="0.2">
      <c r="I467" s="86"/>
    </row>
    <row r="468" spans="5:9" x14ac:dyDescent="0.2">
      <c r="I468" s="86"/>
    </row>
    <row r="469" spans="5:9" x14ac:dyDescent="0.2">
      <c r="I469" s="86"/>
    </row>
    <row r="470" spans="5:9" x14ac:dyDescent="0.2">
      <c r="I470" s="86"/>
    </row>
    <row r="471" spans="5:9" x14ac:dyDescent="0.2">
      <c r="I471" s="86"/>
    </row>
    <row r="472" spans="5:9" x14ac:dyDescent="0.2">
      <c r="I472" s="86"/>
    </row>
    <row r="474" spans="5:9" x14ac:dyDescent="0.2">
      <c r="E474" s="20"/>
      <c r="F474" s="104"/>
    </row>
    <row r="475" spans="5:9" x14ac:dyDescent="0.2">
      <c r="F475" s="104"/>
    </row>
    <row r="476" spans="5:9" x14ac:dyDescent="0.2">
      <c r="F476" s="104"/>
    </row>
  </sheetData>
  <sheetProtection algorithmName="SHA-512" hashValue="EZ0aHWP8Sv629kTw3JNKrQxDtQK4zxrzRudLI/Peitwo7OE9N1/ojYKlnGGTO77bq92VB0wsMrX+KMwaLEDoJA==" saltValue="JpntM6DV4NJ5wvlHGh24hQ==" spinCount="100000" sheet="1" objects="1" scenarios="1"/>
  <hyperlinks>
    <hyperlink ref="G103" r:id="rId1" xr:uid="{C384D292-5074-42F7-A4F0-1040B28E054D}"/>
    <hyperlink ref="G105" r:id="rId2" xr:uid="{E72A3F6D-4E51-452A-9E4E-67BC2E83ADC0}"/>
    <hyperlink ref="G106" r:id="rId3" xr:uid="{1F5A70F5-D7BA-4E6F-AD62-EF8D3A71C623}"/>
    <hyperlink ref="G104" r:id="rId4" xr:uid="{1E57E3B0-E658-4197-8778-C1A7892F2A28}"/>
    <hyperlink ref="G107" r:id="rId5" xr:uid="{F5B2F150-CFBD-4A3B-862E-AEA7158D5866}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45A2C-4F94-0D43-B4E4-DE4EF7F385EA}">
  <sheetPr>
    <tabColor theme="4" tint="0.79998168889431442"/>
  </sheetPr>
  <dimension ref="B2:T84"/>
  <sheetViews>
    <sheetView showGridLines="0" topLeftCell="B1" zoomScaleNormal="100" workbookViewId="0">
      <selection activeCell="H18" sqref="H18:I18"/>
    </sheetView>
  </sheetViews>
  <sheetFormatPr defaultColWidth="11.42578125" defaultRowHeight="12" x14ac:dyDescent="0.2"/>
  <cols>
    <col min="2" max="2" width="38.42578125" bestFit="1" customWidth="1"/>
    <col min="3" max="3" width="18.85546875" customWidth="1"/>
    <col min="4" max="4" width="28.5703125" bestFit="1" customWidth="1"/>
    <col min="5" max="5" width="14.140625" customWidth="1"/>
    <col min="6" max="6" width="13.140625" customWidth="1"/>
    <col min="12" max="12" width="14.140625" customWidth="1"/>
    <col min="17" max="17" width="14.85546875" customWidth="1"/>
  </cols>
  <sheetData>
    <row r="2" spans="2:13" x14ac:dyDescent="0.2">
      <c r="B2" s="27" t="s">
        <v>150</v>
      </c>
    </row>
    <row r="3" spans="2:13" x14ac:dyDescent="0.2">
      <c r="B3" s="48" t="s">
        <v>151</v>
      </c>
      <c r="C3" s="35" t="s">
        <v>152</v>
      </c>
    </row>
    <row r="6" spans="2:13" x14ac:dyDescent="0.2">
      <c r="B6" s="35"/>
      <c r="C6" s="35"/>
      <c r="F6" s="35"/>
      <c r="J6" s="35" t="s">
        <v>153</v>
      </c>
      <c r="K6" s="35" t="s">
        <v>153</v>
      </c>
    </row>
    <row r="7" spans="2:13" x14ac:dyDescent="0.2">
      <c r="B7" s="35"/>
      <c r="C7" s="35"/>
      <c r="F7" s="35"/>
      <c r="J7" s="35">
        <v>5</v>
      </c>
      <c r="K7" s="35">
        <f>C53</f>
        <v>15</v>
      </c>
    </row>
    <row r="8" spans="2:13" ht="48" x14ac:dyDescent="0.2">
      <c r="B8" s="4" t="s">
        <v>154</v>
      </c>
      <c r="C8" s="7" t="s">
        <v>155</v>
      </c>
      <c r="D8" s="7" t="s">
        <v>156</v>
      </c>
      <c r="E8" s="7" t="s">
        <v>157</v>
      </c>
      <c r="F8" s="7" t="s">
        <v>158</v>
      </c>
      <c r="G8" s="7" t="s">
        <v>159</v>
      </c>
      <c r="H8" s="7" t="s">
        <v>24</v>
      </c>
      <c r="I8" s="7" t="s">
        <v>25</v>
      </c>
      <c r="J8" s="7" t="s">
        <v>24</v>
      </c>
      <c r="K8" s="7" t="s">
        <v>25</v>
      </c>
      <c r="L8" s="107"/>
    </row>
    <row r="9" spans="2:13" x14ac:dyDescent="0.2">
      <c r="B9" s="6" t="s">
        <v>160</v>
      </c>
      <c r="C9" s="15">
        <v>300</v>
      </c>
      <c r="D9" s="40">
        <f>C22-C23</f>
        <v>5080</v>
      </c>
      <c r="E9" s="44">
        <f>C9*D9</f>
        <v>1524000</v>
      </c>
      <c r="F9" s="45">
        <f>SUM(E9:E15)</f>
        <v>57387766.666666672</v>
      </c>
      <c r="G9" s="47">
        <f>(C40-C39)*C9*C54</f>
        <v>4000.6845269999999</v>
      </c>
      <c r="H9" s="47">
        <f>G9*$J$7</f>
        <v>20003.422634999999</v>
      </c>
      <c r="I9" s="47">
        <f>G9*$K$7</f>
        <v>60010.267905000001</v>
      </c>
      <c r="J9" s="17">
        <f>SUM(G9:G15)*J7</f>
        <v>74337.301656684853</v>
      </c>
      <c r="K9" s="17">
        <f>SUM(G9:G15)*K7</f>
        <v>223011.90497005457</v>
      </c>
      <c r="L9" s="31"/>
      <c r="M9" s="36">
        <f>E9/G9</f>
        <v>380.93480995933578</v>
      </c>
    </row>
    <row r="10" spans="2:13" x14ac:dyDescent="0.2">
      <c r="B10" s="6" t="s">
        <v>161</v>
      </c>
      <c r="C10" s="15">
        <v>150</v>
      </c>
      <c r="D10" s="40">
        <f>C24-C25</f>
        <v>80000</v>
      </c>
      <c r="E10" s="44">
        <f>C10*D10</f>
        <v>12000000</v>
      </c>
      <c r="G10" s="47">
        <f>(C45-C44)*C10*C54</f>
        <v>3442.7659364999995</v>
      </c>
      <c r="H10" s="47">
        <f t="shared" ref="H10:H15" si="0">G10*$J$7</f>
        <v>17213.829682499996</v>
      </c>
      <c r="I10" s="47">
        <f t="shared" ref="I10:I15" si="1">G10*$K$7</f>
        <v>51641.489047499992</v>
      </c>
      <c r="M10" s="36">
        <f t="shared" ref="M10:M11" si="2">E10/G10</f>
        <v>3485.5695162940688</v>
      </c>
    </row>
    <row r="11" spans="2:13" x14ac:dyDescent="0.2">
      <c r="B11" s="6" t="s">
        <v>162</v>
      </c>
      <c r="C11" s="15">
        <v>50</v>
      </c>
      <c r="D11" s="40">
        <f>C26-C28</f>
        <v>350000</v>
      </c>
      <c r="E11" s="44">
        <f>C11*D11</f>
        <v>17500000</v>
      </c>
      <c r="G11" s="47">
        <f>(C51-C50)*C11*C54</f>
        <v>5892.1646264999999</v>
      </c>
      <c r="H11" s="47">
        <f t="shared" si="0"/>
        <v>29460.823132500002</v>
      </c>
      <c r="I11" s="47">
        <f t="shared" si="1"/>
        <v>88382.469397499997</v>
      </c>
      <c r="M11" s="36">
        <f t="shared" si="2"/>
        <v>2970.0460033471877</v>
      </c>
    </row>
    <row r="12" spans="2:13" x14ac:dyDescent="0.2">
      <c r="B12" s="6" t="s">
        <v>163</v>
      </c>
      <c r="C12" s="15">
        <v>0</v>
      </c>
      <c r="D12" s="40">
        <f>C27-C28</f>
        <v>230000</v>
      </c>
      <c r="E12" s="44">
        <f t="shared" ref="E12:E15" si="3">C12*D12</f>
        <v>0</v>
      </c>
      <c r="G12" s="47">
        <f>(C51-C52)*C12*C54</f>
        <v>0</v>
      </c>
      <c r="H12" s="47">
        <f t="shared" si="0"/>
        <v>0</v>
      </c>
      <c r="I12" s="47">
        <f t="shared" si="1"/>
        <v>0</v>
      </c>
    </row>
    <row r="13" spans="2:13" x14ac:dyDescent="0.2">
      <c r="B13" s="6" t="s">
        <v>452</v>
      </c>
      <c r="C13" s="15">
        <v>200</v>
      </c>
      <c r="D13" s="41">
        <f>C29</f>
        <v>7628</v>
      </c>
      <c r="E13" s="44">
        <f t="shared" si="3"/>
        <v>1525600</v>
      </c>
      <c r="G13" s="47">
        <f>C13*(C45-C44)*C55*(D13/SUM(D13,(C55*C24)))</f>
        <v>244.86563300936379</v>
      </c>
      <c r="H13" s="47">
        <f t="shared" si="0"/>
        <v>1224.3281650468189</v>
      </c>
      <c r="I13" s="47">
        <f t="shared" si="1"/>
        <v>3672.9844951404571</v>
      </c>
      <c r="J13" s="35" t="s">
        <v>164</v>
      </c>
    </row>
    <row r="14" spans="2:13" x14ac:dyDescent="0.2">
      <c r="B14" s="6" t="s">
        <v>453</v>
      </c>
      <c r="C14" s="15">
        <v>250</v>
      </c>
      <c r="D14" s="9">
        <f>C30</f>
        <v>99352.666666666672</v>
      </c>
      <c r="E14" s="44">
        <f t="shared" si="3"/>
        <v>24838166.666666668</v>
      </c>
      <c r="G14" s="47">
        <f>C14*C56*(C45-C44)*(D14/SUM(D14,(C56*C26)))</f>
        <v>1286.9796083276092</v>
      </c>
      <c r="H14" s="47">
        <f t="shared" si="0"/>
        <v>6434.8980416380455</v>
      </c>
      <c r="I14" s="47">
        <f t="shared" si="1"/>
        <v>19304.694124914138</v>
      </c>
      <c r="J14" s="35" t="s">
        <v>165</v>
      </c>
    </row>
    <row r="15" spans="2:13" x14ac:dyDescent="0.2">
      <c r="B15" s="6" t="s">
        <v>166</v>
      </c>
      <c r="C15" s="15">
        <v>0</v>
      </c>
      <c r="D15" s="33">
        <f>MIN(C32,C31)</f>
        <v>400000</v>
      </c>
      <c r="E15" s="44">
        <f t="shared" si="3"/>
        <v>0</v>
      </c>
      <c r="G15" s="47">
        <f>C15*(C51-C52)*(D15/SUM(D15,C27))</f>
        <v>0</v>
      </c>
      <c r="H15" s="47">
        <f t="shared" si="0"/>
        <v>0</v>
      </c>
      <c r="I15" s="47">
        <f t="shared" si="1"/>
        <v>0</v>
      </c>
      <c r="J15" s="35" t="s">
        <v>167</v>
      </c>
    </row>
    <row r="16" spans="2:13" x14ac:dyDescent="0.2">
      <c r="B16" s="32"/>
      <c r="E16" s="43"/>
    </row>
    <row r="17" spans="2:10" x14ac:dyDescent="0.2">
      <c r="B17" s="32"/>
    </row>
    <row r="18" spans="2:10" x14ac:dyDescent="0.2">
      <c r="B18" s="32"/>
      <c r="H18" s="31"/>
      <c r="I18" s="31"/>
      <c r="J18" s="153"/>
    </row>
    <row r="19" spans="2:10" x14ac:dyDescent="0.2">
      <c r="J19" s="153"/>
    </row>
    <row r="20" spans="2:10" x14ac:dyDescent="0.2">
      <c r="B20" s="4" t="s">
        <v>168</v>
      </c>
      <c r="C20" s="4"/>
      <c r="D20" s="4"/>
      <c r="E20" s="4"/>
    </row>
    <row r="21" spans="2:10" x14ac:dyDescent="0.2">
      <c r="B21" s="4"/>
      <c r="C21" s="4" t="s">
        <v>53</v>
      </c>
      <c r="D21" s="4" t="s">
        <v>54</v>
      </c>
      <c r="E21" s="4" t="s">
        <v>55</v>
      </c>
    </row>
    <row r="22" spans="2:10" x14ac:dyDescent="0.2">
      <c r="B22" s="6" t="s">
        <v>169</v>
      </c>
      <c r="C22" s="9">
        <v>51495</v>
      </c>
      <c r="D22" s="2" t="s">
        <v>170</v>
      </c>
      <c r="E22" s="1" t="s">
        <v>171</v>
      </c>
    </row>
    <row r="23" spans="2:10" x14ac:dyDescent="0.2">
      <c r="B23" s="6" t="s">
        <v>172</v>
      </c>
      <c r="C23" s="9">
        <v>46415</v>
      </c>
      <c r="D23" s="2" t="s">
        <v>170</v>
      </c>
      <c r="E23" s="1" t="s">
        <v>173</v>
      </c>
    </row>
    <row r="24" spans="2:10" x14ac:dyDescent="0.2">
      <c r="B24" s="6" t="s">
        <v>174</v>
      </c>
      <c r="C24" s="9">
        <v>150000</v>
      </c>
      <c r="D24" s="2" t="s">
        <v>170</v>
      </c>
      <c r="E24" s="1" t="s">
        <v>175</v>
      </c>
    </row>
    <row r="25" spans="2:10" x14ac:dyDescent="0.2">
      <c r="B25" s="6" t="s">
        <v>176</v>
      </c>
      <c r="C25" s="9">
        <v>70000</v>
      </c>
      <c r="D25" s="2" t="s">
        <v>170</v>
      </c>
      <c r="E25" s="1" t="s">
        <v>175</v>
      </c>
    </row>
    <row r="26" spans="2:10" x14ac:dyDescent="0.2">
      <c r="B26" s="6" t="s">
        <v>177</v>
      </c>
      <c r="C26" s="9">
        <v>480000</v>
      </c>
      <c r="D26" s="2" t="s">
        <v>170</v>
      </c>
      <c r="E26" s="1" t="s">
        <v>178</v>
      </c>
    </row>
    <row r="27" spans="2:10" x14ac:dyDescent="0.2">
      <c r="B27" s="6" t="s">
        <v>179</v>
      </c>
      <c r="C27" s="9">
        <v>360000</v>
      </c>
      <c r="D27" s="2" t="s">
        <v>170</v>
      </c>
      <c r="E27" s="1" t="s">
        <v>178</v>
      </c>
    </row>
    <row r="28" spans="2:10" x14ac:dyDescent="0.2">
      <c r="B28" s="6" t="s">
        <v>180</v>
      </c>
      <c r="C28" s="9">
        <v>130000</v>
      </c>
      <c r="D28" s="2" t="s">
        <v>170</v>
      </c>
      <c r="E28" s="1" t="s">
        <v>178</v>
      </c>
    </row>
    <row r="29" spans="2:10" x14ac:dyDescent="0.2">
      <c r="B29" s="6" t="s">
        <v>449</v>
      </c>
      <c r="C29" s="9">
        <f>AVERAGE(3127,3500,2500,4900)+AVERAGE(2837,4148,2500,7000)</f>
        <v>7628</v>
      </c>
      <c r="D29" s="2" t="s">
        <v>181</v>
      </c>
      <c r="E29" s="1" t="s">
        <v>448</v>
      </c>
    </row>
    <row r="30" spans="2:10" x14ac:dyDescent="0.2">
      <c r="B30" s="6" t="s">
        <v>450</v>
      </c>
      <c r="C30" s="9">
        <f>AVERAGE(75000,90000,75600,100,0,136540)+AVERAGE(18,577,47781,60000,75500,35000)</f>
        <v>99352.666666666672</v>
      </c>
      <c r="D30" s="2" t="s">
        <v>181</v>
      </c>
      <c r="E30" s="1" t="s">
        <v>448</v>
      </c>
    </row>
    <row r="31" spans="2:10" x14ac:dyDescent="0.2">
      <c r="B31" s="6" t="s">
        <v>182</v>
      </c>
      <c r="C31" s="9">
        <v>500000</v>
      </c>
      <c r="D31" s="2" t="s">
        <v>181</v>
      </c>
      <c r="E31" s="1" t="s">
        <v>183</v>
      </c>
    </row>
    <row r="32" spans="2:10" x14ac:dyDescent="0.2">
      <c r="B32" s="6" t="s">
        <v>184</v>
      </c>
      <c r="C32" s="33">
        <v>400000</v>
      </c>
      <c r="D32" s="1" t="s">
        <v>185</v>
      </c>
      <c r="E32" s="1" t="s">
        <v>186</v>
      </c>
    </row>
    <row r="34" spans="2:5" x14ac:dyDescent="0.2">
      <c r="B34" s="4" t="s">
        <v>187</v>
      </c>
      <c r="C34" s="4"/>
      <c r="D34" s="4"/>
      <c r="E34" s="4"/>
    </row>
    <row r="35" spans="2:5" x14ac:dyDescent="0.2">
      <c r="B35" s="4"/>
      <c r="C35" s="4" t="s">
        <v>53</v>
      </c>
      <c r="D35" s="4" t="s">
        <v>54</v>
      </c>
      <c r="E35" s="4" t="s">
        <v>55</v>
      </c>
    </row>
    <row r="36" spans="2:5" x14ac:dyDescent="0.2">
      <c r="B36" s="6" t="s">
        <v>188</v>
      </c>
      <c r="C36" s="22">
        <v>24000</v>
      </c>
      <c r="D36" s="1" t="s">
        <v>189</v>
      </c>
      <c r="E36" s="1" t="s">
        <v>190</v>
      </c>
    </row>
    <row r="37" spans="2:5" x14ac:dyDescent="0.2">
      <c r="B37" s="6" t="s">
        <v>191</v>
      </c>
      <c r="C37" s="15">
        <v>44.6</v>
      </c>
      <c r="D37" s="1" t="s">
        <v>192</v>
      </c>
      <c r="E37" s="1" t="s">
        <v>190</v>
      </c>
    </row>
    <row r="38" spans="2:5" x14ac:dyDescent="0.2">
      <c r="B38" s="6" t="s">
        <v>193</v>
      </c>
      <c r="C38" s="15">
        <v>13</v>
      </c>
      <c r="D38" s="1" t="s">
        <v>192</v>
      </c>
      <c r="E38" s="1" t="s">
        <v>190</v>
      </c>
    </row>
    <row r="39" spans="2:5" x14ac:dyDescent="0.2">
      <c r="B39" s="6" t="s">
        <v>194</v>
      </c>
      <c r="C39" s="46">
        <f>D74*($C$36/$D$72)*($D$73/$C$37)</f>
        <v>7.1</v>
      </c>
      <c r="D39" s="1" t="s">
        <v>195</v>
      </c>
      <c r="E39" s="1" t="s">
        <v>196</v>
      </c>
    </row>
    <row r="40" spans="2:5" x14ac:dyDescent="0.2">
      <c r="B40" s="6" t="s">
        <v>197</v>
      </c>
      <c r="C40" s="46">
        <f>C74*($C$36/$C$72)*($C$73/$C$38)</f>
        <v>21.8</v>
      </c>
      <c r="D40" s="1" t="s">
        <v>195</v>
      </c>
      <c r="E40" s="1" t="s">
        <v>196</v>
      </c>
    </row>
    <row r="41" spans="2:5" x14ac:dyDescent="0.2">
      <c r="B41" s="6" t="s">
        <v>198</v>
      </c>
      <c r="C41" s="22">
        <v>16500</v>
      </c>
      <c r="D41" s="1" t="s">
        <v>189</v>
      </c>
      <c r="E41" s="1" t="s">
        <v>190</v>
      </c>
    </row>
    <row r="42" spans="2:5" x14ac:dyDescent="0.2">
      <c r="B42" s="6" t="s">
        <v>199</v>
      </c>
      <c r="C42" s="15">
        <v>26.1</v>
      </c>
      <c r="D42" s="1" t="s">
        <v>192</v>
      </c>
      <c r="E42" s="1" t="s">
        <v>190</v>
      </c>
    </row>
    <row r="43" spans="2:5" x14ac:dyDescent="0.2">
      <c r="B43" s="6" t="s">
        <v>200</v>
      </c>
      <c r="C43" s="15">
        <v>6.5</v>
      </c>
      <c r="D43" s="1" t="s">
        <v>192</v>
      </c>
      <c r="E43" s="1" t="s">
        <v>190</v>
      </c>
    </row>
    <row r="44" spans="2:5" x14ac:dyDescent="0.2">
      <c r="B44" s="6" t="s">
        <v>201</v>
      </c>
      <c r="C44" s="46">
        <f>F74*($C$41/$F$72)*($F$73/$C$42)</f>
        <v>9.6</v>
      </c>
      <c r="D44" s="1" t="s">
        <v>195</v>
      </c>
      <c r="E44" s="1" t="s">
        <v>196</v>
      </c>
    </row>
    <row r="45" spans="2:5" x14ac:dyDescent="0.2">
      <c r="B45" s="6" t="s">
        <v>202</v>
      </c>
      <c r="C45" s="46">
        <f>E74*($C$41/$E$72)*($E$73/$C$43)</f>
        <v>34.9</v>
      </c>
      <c r="D45" s="1" t="s">
        <v>195</v>
      </c>
      <c r="E45" s="1" t="s">
        <v>196</v>
      </c>
    </row>
    <row r="46" spans="2:5" x14ac:dyDescent="0.2">
      <c r="B46" s="6" t="s">
        <v>203</v>
      </c>
      <c r="C46" s="22">
        <v>65000</v>
      </c>
      <c r="D46" s="1" t="s">
        <v>189</v>
      </c>
      <c r="E46" s="1" t="s">
        <v>190</v>
      </c>
    </row>
    <row r="47" spans="2:5" x14ac:dyDescent="0.2">
      <c r="B47" s="6" t="s">
        <v>204</v>
      </c>
      <c r="C47" s="42">
        <v>14.3</v>
      </c>
      <c r="D47" s="1" t="s">
        <v>192</v>
      </c>
      <c r="E47" s="1" t="s">
        <v>190</v>
      </c>
    </row>
    <row r="48" spans="2:5" x14ac:dyDescent="0.2">
      <c r="B48" s="6" t="s">
        <v>205</v>
      </c>
      <c r="C48" s="42">
        <v>4.5</v>
      </c>
      <c r="D48" s="1" t="s">
        <v>192</v>
      </c>
      <c r="E48" s="1" t="s">
        <v>190</v>
      </c>
    </row>
    <row r="49" spans="2:20" x14ac:dyDescent="0.2">
      <c r="B49" s="6" t="s">
        <v>206</v>
      </c>
      <c r="C49" s="42">
        <v>7</v>
      </c>
      <c r="D49" s="1" t="s">
        <v>192</v>
      </c>
      <c r="E49" s="1" t="s">
        <v>190</v>
      </c>
    </row>
    <row r="50" spans="2:20" x14ac:dyDescent="0.2">
      <c r="B50" s="6" t="s">
        <v>207</v>
      </c>
      <c r="C50" s="46">
        <f>J74*($C$46/$J$72)*($J$73/$C$47)</f>
        <v>69</v>
      </c>
      <c r="D50" s="1" t="s">
        <v>195</v>
      </c>
      <c r="E50" s="1" t="s">
        <v>196</v>
      </c>
    </row>
    <row r="51" spans="2:20" x14ac:dyDescent="0.2">
      <c r="B51" s="6" t="s">
        <v>208</v>
      </c>
      <c r="C51" s="46">
        <f>G74*($C$46/$G$72)*($G$73/$C$48)</f>
        <v>198.9</v>
      </c>
      <c r="D51" s="1" t="s">
        <v>195</v>
      </c>
      <c r="E51" s="1" t="s">
        <v>196</v>
      </c>
    </row>
    <row r="52" spans="2:20" x14ac:dyDescent="0.2">
      <c r="B52" s="6" t="s">
        <v>209</v>
      </c>
      <c r="C52" s="49">
        <f>IF(B3="Grey",K74*($C$46/$K$72)*($K$73/$C$49),0)</f>
        <v>130.5</v>
      </c>
      <c r="D52" s="1" t="s">
        <v>195</v>
      </c>
      <c r="E52" s="1" t="s">
        <v>196</v>
      </c>
    </row>
    <row r="53" spans="2:20" x14ac:dyDescent="0.2">
      <c r="B53" s="6" t="s">
        <v>210</v>
      </c>
      <c r="C53" s="15">
        <v>15</v>
      </c>
      <c r="D53" s="1" t="s">
        <v>211</v>
      </c>
      <c r="E53" s="1" t="s">
        <v>190</v>
      </c>
    </row>
    <row r="54" spans="2:20" x14ac:dyDescent="0.2">
      <c r="B54" s="6" t="s">
        <v>212</v>
      </c>
      <c r="C54" s="15">
        <v>0.90718469999999996</v>
      </c>
      <c r="D54" s="1" t="s">
        <v>213</v>
      </c>
      <c r="E54" s="1" t="s">
        <v>214</v>
      </c>
    </row>
    <row r="55" spans="2:20" x14ac:dyDescent="0.2">
      <c r="B55" s="150" t="s">
        <v>446</v>
      </c>
      <c r="C55">
        <v>1</v>
      </c>
      <c r="D55" s="151" t="s">
        <v>451</v>
      </c>
    </row>
    <row r="56" spans="2:20" x14ac:dyDescent="0.2">
      <c r="B56" s="150" t="s">
        <v>447</v>
      </c>
      <c r="C56">
        <f>24*0.5</f>
        <v>12</v>
      </c>
      <c r="D56" s="151" t="s">
        <v>451</v>
      </c>
      <c r="E56" s="151" t="s">
        <v>454</v>
      </c>
    </row>
    <row r="57" spans="2:20" x14ac:dyDescent="0.2">
      <c r="B57" s="71"/>
      <c r="D57" s="152"/>
      <c r="E57" s="152"/>
    </row>
    <row r="58" spans="2:20" x14ac:dyDescent="0.2">
      <c r="B58" s="71"/>
      <c r="D58" s="152"/>
      <c r="E58" s="152"/>
    </row>
    <row r="61" spans="2:20" x14ac:dyDescent="0.2">
      <c r="B61" s="198" t="s">
        <v>215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200"/>
      <c r="Q61" s="4" t="s">
        <v>216</v>
      </c>
      <c r="R61" s="4" t="s">
        <v>217</v>
      </c>
      <c r="S61" s="4" t="s">
        <v>216</v>
      </c>
      <c r="T61" s="4" t="s">
        <v>217</v>
      </c>
    </row>
    <row r="62" spans="2:20" x14ac:dyDescent="0.2">
      <c r="B62" s="4"/>
      <c r="C62" s="195" t="s">
        <v>218</v>
      </c>
      <c r="D62" s="196"/>
      <c r="E62" s="196"/>
      <c r="F62" s="197"/>
      <c r="G62" s="195" t="s">
        <v>219</v>
      </c>
      <c r="H62" s="196"/>
      <c r="I62" s="196"/>
      <c r="J62" s="196"/>
      <c r="K62" s="196"/>
      <c r="L62" s="197"/>
      <c r="M62" s="195" t="s">
        <v>220</v>
      </c>
      <c r="N62" s="196"/>
      <c r="O62" s="196"/>
      <c r="P62" s="197"/>
      <c r="Q62" s="4"/>
      <c r="R62" s="4"/>
      <c r="S62" s="4"/>
      <c r="T62" s="4"/>
    </row>
    <row r="63" spans="2:20" ht="36" x14ac:dyDescent="0.2">
      <c r="B63" s="4"/>
      <c r="C63" s="4" t="s">
        <v>221</v>
      </c>
      <c r="D63" s="4" t="s">
        <v>113</v>
      </c>
      <c r="E63" s="4" t="s">
        <v>222</v>
      </c>
      <c r="F63" s="4" t="s">
        <v>223</v>
      </c>
      <c r="G63" s="4" t="s">
        <v>112</v>
      </c>
      <c r="H63" s="4"/>
      <c r="I63" s="4"/>
      <c r="J63" s="4" t="s">
        <v>113</v>
      </c>
      <c r="K63" s="4" t="s">
        <v>222</v>
      </c>
      <c r="L63" s="4" t="s">
        <v>223</v>
      </c>
      <c r="M63" s="4" t="s">
        <v>112</v>
      </c>
      <c r="N63" s="4" t="s">
        <v>224</v>
      </c>
      <c r="O63" s="4" t="s">
        <v>222</v>
      </c>
      <c r="P63" s="4" t="s">
        <v>444</v>
      </c>
      <c r="Q63" s="7" t="s">
        <v>225</v>
      </c>
      <c r="R63" s="7" t="s">
        <v>226</v>
      </c>
      <c r="S63" s="192" t="s">
        <v>467</v>
      </c>
      <c r="T63" s="192" t="s">
        <v>468</v>
      </c>
    </row>
    <row r="64" spans="2:20" x14ac:dyDescent="0.2">
      <c r="B64" s="6" t="s">
        <v>46</v>
      </c>
      <c r="C64" s="46">
        <f t="shared" ref="C64:C69" si="4">C79*($C$36/$C$72)*($C$73/$C$38)</f>
        <v>67.517732422086382</v>
      </c>
      <c r="D64" s="46">
        <f t="shared" ref="D64:D69" si="5">D79*($C$36/$D$72)*($D$73/$C$37)</f>
        <v>0</v>
      </c>
      <c r="E64" s="16">
        <f>C64-D64</f>
        <v>67.517732422086382</v>
      </c>
      <c r="F64" s="16">
        <f t="shared" ref="F64:F69" si="6">(E64/2000)*$C$9</f>
        <v>10.127659863312957</v>
      </c>
      <c r="G64" s="46">
        <f t="shared" ref="G64:G69" si="7">E79*($C$41/$E$72)*($E$73/$C$43)</f>
        <v>34.703175259599277</v>
      </c>
      <c r="H64" s="46"/>
      <c r="I64" s="46"/>
      <c r="J64" s="46">
        <f t="shared" ref="J64:J69" si="8">F79*($C$41/$F$72)*($F$73/$C$42)</f>
        <v>0</v>
      </c>
      <c r="K64" s="16">
        <f>G64-J64</f>
        <v>34.703175259599277</v>
      </c>
      <c r="L64" s="16">
        <f t="shared" ref="L64:L69" si="9">K64/2000*$C$10</f>
        <v>2.6027381444699458</v>
      </c>
      <c r="M64" s="46">
        <f t="shared" ref="M64:M69" si="10">G79*($C$46/$G$72)*($G$73/$C$48)</f>
        <v>218.43836297409499</v>
      </c>
      <c r="N64" s="46">
        <f t="shared" ref="N64:N69" si="11">J79*($C$46/$J$72)*($J$73/$C$47)</f>
        <v>0</v>
      </c>
      <c r="O64" s="16">
        <f>M64-N64</f>
        <v>218.43836297409499</v>
      </c>
      <c r="P64" s="16">
        <f t="shared" ref="P64:P69" si="12">O64/2000*($C$11+$C$12)</f>
        <v>5.4609590743523748</v>
      </c>
      <c r="Q64" s="18" t="str">
        <f>ROUND(F64+L64+P64,1)&amp;" tons/yr "&amp;B64&amp;", "</f>
        <v xml:space="preserve">18.2 tons/yr CO, </v>
      </c>
      <c r="R64" s="18" t="str">
        <f>ROUND($C$53*(F64+L64+P64),1)&amp;" tons "&amp;B64&amp;", "</f>
        <v xml:space="preserve">272.9 tons CO, </v>
      </c>
      <c r="S64">
        <f>F64+L64+P64</f>
        <v>18.191357082135276</v>
      </c>
      <c r="T64">
        <f>$C$53*(F64+L64+P64)</f>
        <v>272.87035623202917</v>
      </c>
    </row>
    <row r="65" spans="2:20" x14ac:dyDescent="0.2">
      <c r="B65" s="6" t="s">
        <v>47</v>
      </c>
      <c r="C65" s="46">
        <f t="shared" si="4"/>
        <v>1.9108986985473322</v>
      </c>
      <c r="D65" s="46">
        <f t="shared" si="5"/>
        <v>0</v>
      </c>
      <c r="E65" s="16">
        <f t="shared" ref="E65:E69" si="13">C65-D65</f>
        <v>1.9108986985473322</v>
      </c>
      <c r="F65" s="16">
        <f t="shared" si="6"/>
        <v>0.28663480478209985</v>
      </c>
      <c r="G65" s="46">
        <f t="shared" si="7"/>
        <v>41.240263317317265</v>
      </c>
      <c r="H65" s="46"/>
      <c r="I65" s="46"/>
      <c r="J65" s="46">
        <f t="shared" si="8"/>
        <v>0</v>
      </c>
      <c r="K65" s="16">
        <f t="shared" ref="K65:K69" si="14">G65-J65</f>
        <v>41.240263317317265</v>
      </c>
      <c r="L65" s="16">
        <f t="shared" si="9"/>
        <v>3.0930197487987945</v>
      </c>
      <c r="M65" s="46">
        <f t="shared" si="10"/>
        <v>398.49591412474592</v>
      </c>
      <c r="N65" s="46">
        <f t="shared" si="11"/>
        <v>0</v>
      </c>
      <c r="O65" s="16">
        <f t="shared" ref="O65:O69" si="15">M65-N65</f>
        <v>398.49591412474592</v>
      </c>
      <c r="P65" s="16">
        <f t="shared" si="12"/>
        <v>9.9623978531186488</v>
      </c>
      <c r="Q65" s="18" t="str">
        <f>ROUND(F65+L65+P65,1)&amp;" tons/yr "&amp;B65&amp;", "</f>
        <v xml:space="preserve">13.3 tons/yr NOx, </v>
      </c>
      <c r="R65" s="18" t="str">
        <f t="shared" ref="R65:R68" si="16">ROUND($C$53*(F65+L65+P65),1)&amp;" tons "&amp;B65&amp;", "</f>
        <v xml:space="preserve">200.1 tons NOx, </v>
      </c>
      <c r="S65">
        <f t="shared" ref="S65:S69" si="17">F65+L65+P65</f>
        <v>13.342052406699544</v>
      </c>
      <c r="T65">
        <f t="shared" ref="T65:T69" si="18">$C$53*(F65+L65+P65)</f>
        <v>200.13078610049317</v>
      </c>
    </row>
    <row r="66" spans="2:20" x14ac:dyDescent="0.2">
      <c r="B66" s="6" t="s">
        <v>48</v>
      </c>
      <c r="C66" s="46">
        <f t="shared" si="4"/>
        <v>1.9119387853018779</v>
      </c>
      <c r="D66" s="46">
        <f t="shared" si="5"/>
        <v>1.5873282877311186</v>
      </c>
      <c r="E66" s="16">
        <f t="shared" si="13"/>
        <v>0.32461049757075933</v>
      </c>
      <c r="F66" s="16">
        <f t="shared" si="6"/>
        <v>4.8691574635613896E-2</v>
      </c>
      <c r="G66" s="46">
        <f t="shared" si="7"/>
        <v>3.0878709673687856</v>
      </c>
      <c r="H66" s="46"/>
      <c r="I66" s="46"/>
      <c r="J66" s="46">
        <f t="shared" si="8"/>
        <v>2.9464781341008899</v>
      </c>
      <c r="K66" s="16">
        <f t="shared" si="14"/>
        <v>0.14139283326789576</v>
      </c>
      <c r="L66" s="16">
        <f t="shared" si="9"/>
        <v>1.0604462495092183E-2</v>
      </c>
      <c r="M66" s="46">
        <f t="shared" si="10"/>
        <v>17.075729092025952</v>
      </c>
      <c r="N66" s="46">
        <f t="shared" si="11"/>
        <v>12.8970423378153</v>
      </c>
      <c r="O66" s="16">
        <f t="shared" si="15"/>
        <v>4.1786867542106521</v>
      </c>
      <c r="P66" s="16">
        <f t="shared" si="12"/>
        <v>0.1044671688552663</v>
      </c>
      <c r="Q66" s="18" t="str">
        <f>ROUND(F66+L66+P66,1)&amp;" tons/yr "&amp;B66&amp;", "</f>
        <v xml:space="preserve">0.2 tons/yr PM10, </v>
      </c>
      <c r="R66" s="18" t="str">
        <f t="shared" si="16"/>
        <v xml:space="preserve">2.5 tons PM10, </v>
      </c>
      <c r="S66">
        <f t="shared" si="17"/>
        <v>0.16376320598597238</v>
      </c>
      <c r="T66">
        <f t="shared" si="18"/>
        <v>2.4564480897895855</v>
      </c>
    </row>
    <row r="67" spans="2:20" x14ac:dyDescent="0.2">
      <c r="B67" s="6" t="s">
        <v>49</v>
      </c>
      <c r="C67" s="46">
        <f t="shared" si="4"/>
        <v>0.39606206755197404</v>
      </c>
      <c r="D67" s="46">
        <f t="shared" si="5"/>
        <v>0.2116437716974825</v>
      </c>
      <c r="E67" s="16">
        <f t="shared" si="13"/>
        <v>0.18441829585449154</v>
      </c>
      <c r="F67" s="16">
        <f t="shared" si="6"/>
        <v>2.7662744378173731E-2</v>
      </c>
      <c r="G67" s="46">
        <f t="shared" si="7"/>
        <v>0.55781611724751889</v>
      </c>
      <c r="H67" s="46"/>
      <c r="I67" s="46"/>
      <c r="J67" s="46">
        <f t="shared" si="8"/>
        <v>0.40013900586555279</v>
      </c>
      <c r="K67" s="16">
        <f t="shared" si="14"/>
        <v>0.15767711138196611</v>
      </c>
      <c r="L67" s="16">
        <f t="shared" si="9"/>
        <v>1.1825783353647458E-2</v>
      </c>
      <c r="M67" s="46">
        <f t="shared" si="10"/>
        <v>5.3851551100826498</v>
      </c>
      <c r="N67" s="46">
        <f t="shared" si="11"/>
        <v>1.7196056450420449</v>
      </c>
      <c r="O67" s="16">
        <f t="shared" si="15"/>
        <v>3.6655494650406046</v>
      </c>
      <c r="P67" s="16">
        <f t="shared" si="12"/>
        <v>9.1638736626015113E-2</v>
      </c>
      <c r="Q67" s="18" t="str">
        <f>ROUND(F67+L67+P67,1)&amp;" tons/yr "&amp;B67&amp;", "</f>
        <v xml:space="preserve">0.1 tons/yr PM2.5, </v>
      </c>
      <c r="R67" s="18" t="str">
        <f t="shared" si="16"/>
        <v xml:space="preserve">2 tons PM2.5, </v>
      </c>
      <c r="S67">
        <f t="shared" si="17"/>
        <v>0.13112726435783631</v>
      </c>
      <c r="T67">
        <f t="shared" si="18"/>
        <v>1.9669089653675447</v>
      </c>
    </row>
    <row r="68" spans="2:20" x14ac:dyDescent="0.2">
      <c r="B68" s="6" t="s">
        <v>50</v>
      </c>
      <c r="C68" s="46">
        <f t="shared" si="4"/>
        <v>7.7330637556535624</v>
      </c>
      <c r="D68" s="46">
        <f t="shared" si="5"/>
        <v>0</v>
      </c>
      <c r="E68" s="16">
        <f t="shared" si="13"/>
        <v>7.7330637556535624</v>
      </c>
      <c r="F68" s="16">
        <f t="shared" si="6"/>
        <v>1.1599595633480344</v>
      </c>
      <c r="G68" s="46">
        <f t="shared" si="7"/>
        <v>2.9482868425079545</v>
      </c>
      <c r="H68" s="46"/>
      <c r="I68" s="46"/>
      <c r="J68" s="46">
        <f t="shared" si="8"/>
        <v>0</v>
      </c>
      <c r="K68" s="16">
        <f t="shared" si="14"/>
        <v>2.9482868425079545</v>
      </c>
      <c r="L68" s="16">
        <f t="shared" si="9"/>
        <v>0.22112151318809659</v>
      </c>
      <c r="M68" s="46">
        <f t="shared" si="10"/>
        <v>16.498918004286534</v>
      </c>
      <c r="N68" s="46">
        <f t="shared" si="11"/>
        <v>0</v>
      </c>
      <c r="O68" s="16">
        <f t="shared" si="15"/>
        <v>16.498918004286534</v>
      </c>
      <c r="P68" s="16">
        <f t="shared" si="12"/>
        <v>0.41247295010716334</v>
      </c>
      <c r="Q68" s="18" t="str">
        <f>ROUND(F68+L68+P68,1)&amp;" tons/yr "&amp;B68&amp;", "</f>
        <v xml:space="preserve">1.8 tons/yr VOC, </v>
      </c>
      <c r="R68" s="18" t="str">
        <f t="shared" si="16"/>
        <v xml:space="preserve">26.9 tons VOC, </v>
      </c>
      <c r="S68">
        <f t="shared" si="17"/>
        <v>1.7935540266432943</v>
      </c>
      <c r="T68">
        <f t="shared" si="18"/>
        <v>26.903310399649413</v>
      </c>
    </row>
    <row r="69" spans="2:20" x14ac:dyDescent="0.2">
      <c r="B69" s="6" t="s">
        <v>51</v>
      </c>
      <c r="C69" s="46">
        <f t="shared" si="4"/>
        <v>0.20817437662362714</v>
      </c>
      <c r="D69" s="46">
        <f t="shared" si="5"/>
        <v>0</v>
      </c>
      <c r="E69" s="16">
        <f t="shared" si="13"/>
        <v>0.20817437662362714</v>
      </c>
      <c r="F69" s="16">
        <f t="shared" si="6"/>
        <v>3.1226156493544068E-2</v>
      </c>
      <c r="G69" s="46">
        <f t="shared" si="7"/>
        <v>0.39472173920302756</v>
      </c>
      <c r="H69" s="46"/>
      <c r="I69" s="46"/>
      <c r="J69" s="46">
        <f t="shared" si="8"/>
        <v>0</v>
      </c>
      <c r="K69" s="16">
        <f t="shared" si="14"/>
        <v>0.39472173920302756</v>
      </c>
      <c r="L69" s="16">
        <f t="shared" si="9"/>
        <v>2.9604130440227069E-2</v>
      </c>
      <c r="M69" s="46">
        <f t="shared" si="10"/>
        <v>2.2460597281249712</v>
      </c>
      <c r="N69" s="46">
        <f t="shared" si="11"/>
        <v>0</v>
      </c>
      <c r="O69" s="16">
        <f t="shared" si="15"/>
        <v>2.2460597281249712</v>
      </c>
      <c r="P69" s="16">
        <f t="shared" si="12"/>
        <v>5.6151493203124278E-2</v>
      </c>
      <c r="Q69" s="18" t="str">
        <f>ROUND(F69+L69+P69,1)&amp;" tons/yr "&amp;B69</f>
        <v>0.1 tons/yr SOx</v>
      </c>
      <c r="R69" s="18" t="str">
        <f>ROUND($C$53*(F69+L69+P69),1)&amp;" tons "&amp;B69</f>
        <v>1.8 tons SOx</v>
      </c>
      <c r="S69">
        <f t="shared" si="17"/>
        <v>0.11698178013689542</v>
      </c>
      <c r="T69">
        <f t="shared" si="18"/>
        <v>1.7547267020534312</v>
      </c>
    </row>
    <row r="71" spans="2:20" x14ac:dyDescent="0.2">
      <c r="B71" s="71" t="s">
        <v>227</v>
      </c>
    </row>
    <row r="72" spans="2:20" x14ac:dyDescent="0.2">
      <c r="B72" s="38" t="s">
        <v>126</v>
      </c>
      <c r="C72" s="35">
        <v>24000</v>
      </c>
      <c r="D72" s="35">
        <v>24000</v>
      </c>
      <c r="E72" s="35">
        <v>16500</v>
      </c>
      <c r="F72" s="35">
        <v>16500</v>
      </c>
      <c r="G72" s="35">
        <v>65000</v>
      </c>
      <c r="H72" s="35"/>
      <c r="I72" s="35"/>
      <c r="J72" s="35">
        <v>65000</v>
      </c>
      <c r="K72" s="35">
        <v>65000</v>
      </c>
    </row>
    <row r="73" spans="2:20" x14ac:dyDescent="0.2">
      <c r="B73" s="38" t="s">
        <v>192</v>
      </c>
      <c r="C73" s="35">
        <v>13</v>
      </c>
      <c r="D73" s="35">
        <v>44.6</v>
      </c>
      <c r="E73" s="35">
        <v>6.5</v>
      </c>
      <c r="F73" s="35">
        <v>26.1</v>
      </c>
      <c r="G73" s="35">
        <v>4.5</v>
      </c>
      <c r="H73" s="35"/>
      <c r="I73" s="35"/>
      <c r="J73" s="35">
        <v>14.3</v>
      </c>
      <c r="K73" s="35">
        <v>7</v>
      </c>
    </row>
    <row r="74" spans="2:20" x14ac:dyDescent="0.2">
      <c r="B74" s="38" t="s">
        <v>228</v>
      </c>
      <c r="C74" s="35">
        <v>21.8</v>
      </c>
      <c r="D74" s="35">
        <v>7.1</v>
      </c>
      <c r="E74" s="35">
        <v>34.9</v>
      </c>
      <c r="F74" s="35">
        <v>9.6</v>
      </c>
      <c r="G74" s="35">
        <v>198.9</v>
      </c>
      <c r="H74" s="35"/>
      <c r="I74" s="35"/>
      <c r="J74" s="35">
        <v>69</v>
      </c>
      <c r="K74" s="35">
        <v>130.5</v>
      </c>
    </row>
    <row r="75" spans="2:20" x14ac:dyDescent="0.2">
      <c r="B75" s="38"/>
      <c r="C75" s="35"/>
      <c r="D75" s="35"/>
      <c r="E75" s="35"/>
      <c r="F75" s="35"/>
      <c r="G75" s="35"/>
      <c r="H75" s="35"/>
      <c r="I75" s="35"/>
      <c r="J75" s="35"/>
      <c r="K75" s="35"/>
    </row>
    <row r="76" spans="2:20" x14ac:dyDescent="0.2">
      <c r="B76" s="4" t="s">
        <v>128</v>
      </c>
      <c r="C76" s="4"/>
      <c r="D76" s="4"/>
      <c r="E76" s="4"/>
      <c r="F76" s="4"/>
      <c r="G76" s="4"/>
      <c r="H76" s="4"/>
      <c r="I76" s="4"/>
      <c r="J76" s="4"/>
      <c r="K76" s="4"/>
    </row>
    <row r="77" spans="2:20" x14ac:dyDescent="0.2">
      <c r="B77" s="4" t="s">
        <v>129</v>
      </c>
      <c r="C77" s="195" t="s">
        <v>218</v>
      </c>
      <c r="D77" s="197"/>
      <c r="E77" s="195" t="s">
        <v>219</v>
      </c>
      <c r="F77" s="197"/>
      <c r="G77" s="195" t="s">
        <v>220</v>
      </c>
      <c r="H77" s="196"/>
      <c r="I77" s="196"/>
      <c r="J77" s="196"/>
      <c r="K77" s="197"/>
    </row>
    <row r="78" spans="2:20" x14ac:dyDescent="0.2">
      <c r="B78" s="4" t="s">
        <v>229</v>
      </c>
      <c r="C78" s="4" t="s">
        <v>221</v>
      </c>
      <c r="D78" s="4" t="s">
        <v>113</v>
      </c>
      <c r="E78" s="4" t="s">
        <v>112</v>
      </c>
      <c r="F78" s="4" t="s">
        <v>113</v>
      </c>
      <c r="G78" s="4" t="s">
        <v>112</v>
      </c>
      <c r="H78" s="4"/>
      <c r="I78" s="4"/>
      <c r="J78" s="4" t="s">
        <v>113</v>
      </c>
      <c r="K78" s="4" t="s">
        <v>230</v>
      </c>
    </row>
    <row r="79" spans="2:20" x14ac:dyDescent="0.2">
      <c r="B79" s="6" t="s">
        <v>46</v>
      </c>
      <c r="C79" s="15">
        <v>67.517732422086382</v>
      </c>
      <c r="D79" s="15">
        <v>0</v>
      </c>
      <c r="E79" s="15">
        <v>34.703175259599277</v>
      </c>
      <c r="F79" s="15">
        <v>0</v>
      </c>
      <c r="G79" s="15">
        <v>218.43836297409499</v>
      </c>
      <c r="H79" s="15"/>
      <c r="I79" s="15"/>
      <c r="J79" s="15">
        <v>0</v>
      </c>
      <c r="K79" s="15">
        <v>0</v>
      </c>
    </row>
    <row r="80" spans="2:20" x14ac:dyDescent="0.2">
      <c r="B80" s="6" t="s">
        <v>47</v>
      </c>
      <c r="C80" s="15">
        <v>1.9108986985473322</v>
      </c>
      <c r="D80" s="15">
        <v>0</v>
      </c>
      <c r="E80" s="15">
        <v>41.240263317317265</v>
      </c>
      <c r="F80" s="15">
        <v>0</v>
      </c>
      <c r="G80" s="15">
        <v>398.49591412474592</v>
      </c>
      <c r="H80" s="15"/>
      <c r="I80" s="15"/>
      <c r="J80" s="15">
        <v>0</v>
      </c>
      <c r="K80" s="15">
        <v>0</v>
      </c>
    </row>
    <row r="81" spans="2:11" x14ac:dyDescent="0.2">
      <c r="B81" s="6" t="s">
        <v>48</v>
      </c>
      <c r="C81" s="15">
        <v>1.9119387853018779</v>
      </c>
      <c r="D81" s="15">
        <v>1.5873282877311186</v>
      </c>
      <c r="E81" s="15">
        <v>3.0878709673687856</v>
      </c>
      <c r="F81" s="15">
        <v>2.9464781341008899</v>
      </c>
      <c r="G81" s="15">
        <v>17.075729092025952</v>
      </c>
      <c r="H81" s="15"/>
      <c r="I81" s="15"/>
      <c r="J81" s="15">
        <v>12.8970423378153</v>
      </c>
      <c r="K81" s="15">
        <v>12.8970423378153</v>
      </c>
    </row>
    <row r="82" spans="2:11" x14ac:dyDescent="0.2">
      <c r="B82" s="6" t="s">
        <v>49</v>
      </c>
      <c r="C82" s="15">
        <v>0.39606206755197404</v>
      </c>
      <c r="D82" s="15">
        <v>0.2116437716974825</v>
      </c>
      <c r="E82" s="15">
        <v>0.55781611724751889</v>
      </c>
      <c r="F82" s="15">
        <v>0.40013900586555279</v>
      </c>
      <c r="G82" s="15">
        <v>5.3851551100826498</v>
      </c>
      <c r="H82" s="15"/>
      <c r="I82" s="15"/>
      <c r="J82" s="15">
        <v>1.7196056450420449</v>
      </c>
      <c r="K82" s="15">
        <v>1.7196056450420449</v>
      </c>
    </row>
    <row r="83" spans="2:11" x14ac:dyDescent="0.2">
      <c r="B83" s="6" t="s">
        <v>50</v>
      </c>
      <c r="C83" s="15">
        <v>7.7330637556535624</v>
      </c>
      <c r="D83" s="15">
        <v>0</v>
      </c>
      <c r="E83" s="15">
        <v>2.9482868425079545</v>
      </c>
      <c r="F83" s="15">
        <v>0</v>
      </c>
      <c r="G83" s="15">
        <v>16.498918004286534</v>
      </c>
      <c r="H83" s="15"/>
      <c r="I83" s="15"/>
      <c r="J83" s="15">
        <v>0</v>
      </c>
      <c r="K83" s="15">
        <v>0</v>
      </c>
    </row>
    <row r="84" spans="2:11" x14ac:dyDescent="0.2">
      <c r="B84" s="6" t="s">
        <v>51</v>
      </c>
      <c r="C84" s="15">
        <v>0.20817437662362714</v>
      </c>
      <c r="D84" s="15">
        <v>0</v>
      </c>
      <c r="E84" s="15">
        <v>0.39472173920302756</v>
      </c>
      <c r="F84" s="15">
        <v>0</v>
      </c>
      <c r="G84" s="15">
        <v>2.2460597281249712</v>
      </c>
      <c r="H84" s="15"/>
      <c r="I84" s="15"/>
      <c r="J84" s="15">
        <v>0</v>
      </c>
      <c r="K84" s="15">
        <v>0</v>
      </c>
    </row>
  </sheetData>
  <sheetProtection algorithmName="SHA-512" hashValue="O8dsUB1mO/icrugc4QBJNEcM5bLhI8VertiEhbM2gPE2FALGnTAT+1BVqprO7v/eJGVqjSAiK5sRoVfbEH8Sxw==" saltValue="2lWOQ8M6UIOJWnOLXNkwdg==" spinCount="100000" sheet="1" objects="1" scenarios="1"/>
  <mergeCells count="7">
    <mergeCell ref="M62:P62"/>
    <mergeCell ref="B61:P61"/>
    <mergeCell ref="C77:D77"/>
    <mergeCell ref="E77:F77"/>
    <mergeCell ref="G77:K77"/>
    <mergeCell ref="C62:F62"/>
    <mergeCell ref="G62:L62"/>
  </mergeCells>
  <dataValidations disablePrompts="1" count="1">
    <dataValidation type="list" allowBlank="1" showInputMessage="1" showErrorMessage="1" sqref="B3" xr:uid="{E753EFB2-C6F3-4B0A-B662-4EE7F6A89224}">
      <formula1>"Grey, Green"</formula1>
    </dataValidation>
  </dataValidations>
  <pageMargins left="0.7" right="0.7" top="0.75" bottom="0.75" header="0.3" footer="0.3"/>
  <pageSetup orientation="portrait" r:id="rId1"/>
  <ignoredErrors>
    <ignoredError sqref="D9:D12 E12:E15 G10:G12 G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BED6-6CFA-4344-8EB2-D2D6B05656FD}">
  <sheetPr codeName="Sheet3">
    <tabColor theme="4" tint="0.79998168889431442"/>
  </sheetPr>
  <dimension ref="B6:Q50"/>
  <sheetViews>
    <sheetView showGridLines="0" workbookViewId="0">
      <selection activeCell="D11" sqref="D11"/>
    </sheetView>
  </sheetViews>
  <sheetFormatPr defaultColWidth="11.42578125" defaultRowHeight="12" x14ac:dyDescent="0.2"/>
  <cols>
    <col min="2" max="2" width="38.42578125" bestFit="1" customWidth="1"/>
    <col min="3" max="3" width="15.42578125" bestFit="1" customWidth="1"/>
    <col min="4" max="4" width="28.5703125" bestFit="1" customWidth="1"/>
  </cols>
  <sheetData>
    <row r="6" spans="2:7" x14ac:dyDescent="0.2">
      <c r="E6" s="35" t="s">
        <v>153</v>
      </c>
      <c r="F6" s="35" t="s">
        <v>153</v>
      </c>
    </row>
    <row r="7" spans="2:7" x14ac:dyDescent="0.2">
      <c r="E7" s="35">
        <v>5</v>
      </c>
      <c r="F7" s="35">
        <f>C24</f>
        <v>12</v>
      </c>
    </row>
    <row r="8" spans="2:7" ht="60" x14ac:dyDescent="0.2">
      <c r="B8" s="4"/>
      <c r="C8" s="4" t="s">
        <v>231</v>
      </c>
      <c r="D8" s="4" t="s">
        <v>23</v>
      </c>
      <c r="E8" s="7" t="s">
        <v>24</v>
      </c>
      <c r="F8" s="7" t="s">
        <v>25</v>
      </c>
      <c r="G8" s="7" t="s">
        <v>358</v>
      </c>
    </row>
    <row r="9" spans="2:7" x14ac:dyDescent="0.2">
      <c r="B9" s="6" t="s">
        <v>232</v>
      </c>
      <c r="C9" s="15">
        <v>85</v>
      </c>
      <c r="D9" s="19">
        <f>C9*$C$17</f>
        <v>35700000</v>
      </c>
      <c r="E9" s="17">
        <f>$C9*($C$23-$C$22)*$C$25*E$7</f>
        <v>7479.7378514999991</v>
      </c>
      <c r="F9" s="17">
        <f>$C9*($C$23-$C$22)*$C$25*F$7</f>
        <v>17951.370843599998</v>
      </c>
      <c r="G9" s="17">
        <f>$C9*($C$23-$C$22)*$C$25</f>
        <v>1495.9475702999998</v>
      </c>
    </row>
    <row r="10" spans="2:7" x14ac:dyDescent="0.2">
      <c r="B10" s="6" t="s">
        <v>233</v>
      </c>
      <c r="C10" s="15">
        <v>150</v>
      </c>
      <c r="D10" s="19">
        <f>C10*$C$18</f>
        <v>6900000</v>
      </c>
      <c r="E10" s="17">
        <f>$C10*($C$23-$C$22)*$C$25*E$7*$C$26</f>
        <v>1302.9586259871244</v>
      </c>
      <c r="F10" s="17">
        <f>$C10*($C$23-$C$22)*$C$25*F$7*$C$26</f>
        <v>3127.1007023690981</v>
      </c>
      <c r="G10" s="17">
        <f>$C10*($C$23-$C$22)*$C$25*$C$26</f>
        <v>260.59172519742486</v>
      </c>
    </row>
    <row r="15" spans="2:7" x14ac:dyDescent="0.2">
      <c r="B15" s="4" t="s">
        <v>234</v>
      </c>
      <c r="C15" s="4"/>
      <c r="D15" s="4"/>
      <c r="E15" s="4"/>
    </row>
    <row r="16" spans="2:7" x14ac:dyDescent="0.2">
      <c r="B16" s="4"/>
      <c r="C16" s="4" t="s">
        <v>53</v>
      </c>
      <c r="D16" s="4" t="s">
        <v>54</v>
      </c>
      <c r="E16" s="4" t="s">
        <v>55</v>
      </c>
    </row>
    <row r="17" spans="2:17" x14ac:dyDescent="0.2">
      <c r="B17" s="6" t="s">
        <v>235</v>
      </c>
      <c r="C17" s="9">
        <v>420000</v>
      </c>
      <c r="D17" s="2" t="s">
        <v>60</v>
      </c>
      <c r="E17" s="2" t="s">
        <v>236</v>
      </c>
    </row>
    <row r="18" spans="2:17" x14ac:dyDescent="0.2">
      <c r="B18" s="6" t="s">
        <v>237</v>
      </c>
      <c r="C18" s="9">
        <v>46000</v>
      </c>
      <c r="D18" s="2" t="s">
        <v>60</v>
      </c>
      <c r="E18" s="2" t="s">
        <v>236</v>
      </c>
      <c r="G18">
        <f>(C23-C22)*C25*C26</f>
        <v>1.7372781679828322</v>
      </c>
    </row>
    <row r="19" spans="2:17" x14ac:dyDescent="0.2">
      <c r="B19" s="6" t="s">
        <v>238</v>
      </c>
      <c r="C19" s="15">
        <v>15000</v>
      </c>
      <c r="D19" s="2" t="s">
        <v>239</v>
      </c>
      <c r="E19" s="2" t="s">
        <v>190</v>
      </c>
    </row>
    <row r="20" spans="2:17" x14ac:dyDescent="0.2">
      <c r="B20" s="6" t="s">
        <v>240</v>
      </c>
      <c r="C20" s="15">
        <v>22.5</v>
      </c>
      <c r="D20" s="2" t="s">
        <v>127</v>
      </c>
      <c r="E20" s="2" t="s">
        <v>190</v>
      </c>
    </row>
    <row r="21" spans="2:17" x14ac:dyDescent="0.2">
      <c r="B21" s="6" t="s">
        <v>241</v>
      </c>
      <c r="C21" s="15">
        <v>7</v>
      </c>
      <c r="D21" s="2" t="s">
        <v>127</v>
      </c>
      <c r="E21" s="2" t="s">
        <v>190</v>
      </c>
    </row>
    <row r="22" spans="2:17" x14ac:dyDescent="0.2">
      <c r="B22" s="6" t="s">
        <v>242</v>
      </c>
      <c r="C22" s="16">
        <f>D42*($C$19/$D$40)*($D$41/$C$20)</f>
        <v>10.1</v>
      </c>
      <c r="D22" s="2" t="s">
        <v>195</v>
      </c>
      <c r="E22" s="2" t="s">
        <v>196</v>
      </c>
    </row>
    <row r="23" spans="2:17" x14ac:dyDescent="0.2">
      <c r="B23" s="6" t="s">
        <v>243</v>
      </c>
      <c r="C23" s="16">
        <f>C42*($C$19/$C$40)*($C$41/$C$21)</f>
        <v>29.5</v>
      </c>
      <c r="D23" s="2" t="s">
        <v>195</v>
      </c>
      <c r="E23" s="2" t="s">
        <v>196</v>
      </c>
    </row>
    <row r="24" spans="2:17" x14ac:dyDescent="0.2">
      <c r="B24" s="6" t="s">
        <v>244</v>
      </c>
      <c r="C24" s="15">
        <v>12</v>
      </c>
      <c r="D24" s="2" t="s">
        <v>211</v>
      </c>
      <c r="E24" s="2" t="s">
        <v>245</v>
      </c>
      <c r="F24" s="35" t="s">
        <v>246</v>
      </c>
    </row>
    <row r="25" spans="2:17" x14ac:dyDescent="0.2">
      <c r="B25" s="6" t="s">
        <v>212</v>
      </c>
      <c r="C25" s="16">
        <v>0.90718469999999996</v>
      </c>
      <c r="D25" s="2" t="s">
        <v>213</v>
      </c>
      <c r="E25" s="2" t="s">
        <v>214</v>
      </c>
    </row>
    <row r="26" spans="2:17" x14ac:dyDescent="0.2">
      <c r="B26" s="6" t="s">
        <v>247</v>
      </c>
      <c r="C26" s="68">
        <f>C18/SUM(C17:C18)</f>
        <v>9.8712446351931327E-2</v>
      </c>
      <c r="D26" s="2" t="s">
        <v>248</v>
      </c>
      <c r="E26" s="2" t="s">
        <v>249</v>
      </c>
    </row>
    <row r="31" spans="2:17" x14ac:dyDescent="0.2">
      <c r="B31" s="4" t="s">
        <v>250</v>
      </c>
      <c r="C31" s="4"/>
      <c r="D31" s="4"/>
      <c r="E31" s="4"/>
      <c r="F31" s="4"/>
      <c r="G31" s="4" t="s">
        <v>216</v>
      </c>
      <c r="H31" s="4" t="s">
        <v>217</v>
      </c>
      <c r="K31" s="4" t="s">
        <v>362</v>
      </c>
      <c r="L31" s="4"/>
      <c r="M31" s="4"/>
      <c r="N31" s="4"/>
      <c r="O31" s="4"/>
      <c r="P31" s="4" t="s">
        <v>216</v>
      </c>
      <c r="Q31" s="4" t="s">
        <v>217</v>
      </c>
    </row>
    <row r="32" spans="2:17" x14ac:dyDescent="0.2">
      <c r="B32" s="4"/>
      <c r="C32" s="4" t="s">
        <v>112</v>
      </c>
      <c r="D32" s="4" t="s">
        <v>113</v>
      </c>
      <c r="E32" s="4" t="s">
        <v>222</v>
      </c>
      <c r="F32" s="4" t="s">
        <v>223</v>
      </c>
      <c r="G32" s="4" t="s">
        <v>251</v>
      </c>
      <c r="H32" s="4" t="s">
        <v>252</v>
      </c>
      <c r="K32" s="4"/>
      <c r="L32" s="4" t="s">
        <v>363</v>
      </c>
      <c r="M32" s="4" t="s">
        <v>364</v>
      </c>
      <c r="N32" s="4" t="s">
        <v>365</v>
      </c>
      <c r="O32" s="4" t="s">
        <v>366</v>
      </c>
      <c r="P32" s="4" t="s">
        <v>251</v>
      </c>
      <c r="Q32" s="4" t="s">
        <v>252</v>
      </c>
    </row>
    <row r="33" spans="2:17" x14ac:dyDescent="0.2">
      <c r="B33" s="6" t="s">
        <v>46</v>
      </c>
      <c r="C33" s="16">
        <f t="shared" ref="C33:C38" si="0">C45*($C$19/$C$40)*($C$41/$C$21)</f>
        <v>24.387120315052915</v>
      </c>
      <c r="D33" s="16">
        <f t="shared" ref="D33:D38" si="1">D45*($C$19/$D$40)*($D$41/$C$20)</f>
        <v>0</v>
      </c>
      <c r="E33" s="16">
        <f>C33-D33</f>
        <v>24.387120315052915</v>
      </c>
      <c r="F33" s="34">
        <f t="shared" ref="F33:F38" si="2">E33/2000*($C$9+$C$26*$C$10)</f>
        <v>1.2170010363230808</v>
      </c>
      <c r="G33" s="18" t="str">
        <f t="shared" ref="G33:G37" si="3">ROUND(F33,1)&amp;" tons/yr "&amp;B33&amp;", "</f>
        <v xml:space="preserve">1.2 tons/yr CO, </v>
      </c>
      <c r="H33" s="18" t="str">
        <f t="shared" ref="H33:H37" si="4">ROUND($C$24*F33,1)&amp;" tons "&amp;B33&amp;", "</f>
        <v xml:space="preserve">14.6 tons CO, </v>
      </c>
      <c r="K33" s="6" t="s">
        <v>292</v>
      </c>
      <c r="L33" s="109">
        <v>0</v>
      </c>
      <c r="M33" s="109">
        <f>'ECO Schools - Buildings'!D32</f>
        <v>5.8973992218102136E-3</v>
      </c>
      <c r="N33" s="109">
        <f>L33+M33</f>
        <v>5.8973992218102136E-3</v>
      </c>
      <c r="O33" s="109">
        <f>(L33*$F$7)+(M33*'ECO Schools - Buildings'!$G$10)</f>
        <v>0.14743498054525533</v>
      </c>
      <c r="P33" s="18" t="str">
        <f t="shared" ref="P33:P38" si="5">ROUND(N33,1)&amp;" tons/yr "&amp;K33&amp;", "</f>
        <v xml:space="preserve">0 tons/yr NH3, </v>
      </c>
      <c r="Q33" s="18" t="str">
        <f t="shared" ref="Q33:Q38" si="6">ROUND(O33,1)&amp;" tons "&amp;K33&amp;", "</f>
        <v xml:space="preserve">0.1 tons NH3, </v>
      </c>
    </row>
    <row r="34" spans="2:17" x14ac:dyDescent="0.2">
      <c r="B34" s="6" t="s">
        <v>47</v>
      </c>
      <c r="C34" s="16">
        <f t="shared" si="0"/>
        <v>42.54622618624515</v>
      </c>
      <c r="D34" s="16">
        <f t="shared" si="1"/>
        <v>0</v>
      </c>
      <c r="E34" s="16">
        <f t="shared" ref="E34:E38" si="7">C34-D34</f>
        <v>42.54622618624515</v>
      </c>
      <c r="F34" s="34">
        <f t="shared" si="2"/>
        <v>2.1232027681569337</v>
      </c>
      <c r="G34" s="18" t="str">
        <f t="shared" si="3"/>
        <v xml:space="preserve">2.1 tons/yr NOx, </v>
      </c>
      <c r="H34" s="18" t="str">
        <f t="shared" si="4"/>
        <v xml:space="preserve">25.5 tons NOx, </v>
      </c>
      <c r="J34" s="111"/>
      <c r="K34" s="110" t="s">
        <v>46</v>
      </c>
      <c r="L34" s="46">
        <f>F33</f>
        <v>1.2170010363230808</v>
      </c>
      <c r="M34" s="46">
        <f t="shared" ref="M34:M36" si="8">M46*($C$19/$D$40)*($D$41/$C$20)</f>
        <v>0</v>
      </c>
      <c r="N34" s="109">
        <f t="shared" ref="N34:N39" si="9">L34+M34</f>
        <v>1.2170010363230808</v>
      </c>
      <c r="O34" s="109">
        <f>(L34*$F$7)+(M34*'ECO Schools - Buildings'!$G$10)</f>
        <v>14.604012435876969</v>
      </c>
      <c r="P34" s="18" t="str">
        <f t="shared" si="5"/>
        <v xml:space="preserve">1.2 tons/yr CO, </v>
      </c>
      <c r="Q34" s="18" t="str">
        <f t="shared" si="6"/>
        <v xml:space="preserve">14.6 tons CO, </v>
      </c>
    </row>
    <row r="35" spans="2:17" x14ac:dyDescent="0.2">
      <c r="B35" s="6" t="s">
        <v>48</v>
      </c>
      <c r="C35" s="16">
        <f t="shared" si="0"/>
        <v>2.931057253244802</v>
      </c>
      <c r="D35" s="16">
        <f t="shared" si="1"/>
        <v>2.5794084675630677</v>
      </c>
      <c r="E35" s="16">
        <f t="shared" si="7"/>
        <v>0.3516487856817343</v>
      </c>
      <c r="F35" s="34">
        <f t="shared" si="2"/>
        <v>1.7548481783323456E-2</v>
      </c>
      <c r="G35" s="18" t="str">
        <f t="shared" si="3"/>
        <v xml:space="preserve">0 tons/yr PM10, </v>
      </c>
      <c r="H35" s="18" t="str">
        <f t="shared" si="4"/>
        <v xml:space="preserve">0.2 tons PM10, </v>
      </c>
      <c r="J35" s="111"/>
      <c r="K35" s="110" t="s">
        <v>47</v>
      </c>
      <c r="L35" s="46">
        <f t="shared" ref="L35:L39" si="10">F34</f>
        <v>2.1232027681569337</v>
      </c>
      <c r="M35" s="46">
        <f>'ECO Schools - Buildings'!D33</f>
        <v>1.2035508615939186</v>
      </c>
      <c r="N35" s="109">
        <f t="shared" si="9"/>
        <v>3.3267536297508524</v>
      </c>
      <c r="O35" s="109">
        <f>(L35*$F$7)+(M35*'ECO Schools - Buildings'!$G$10)</f>
        <v>55.567204757731169</v>
      </c>
      <c r="P35" s="18" t="str">
        <f t="shared" si="5"/>
        <v xml:space="preserve">3.3 tons/yr NOx, </v>
      </c>
      <c r="Q35" s="18" t="str">
        <f t="shared" si="6"/>
        <v xml:space="preserve">55.6 tons NOx, </v>
      </c>
    </row>
    <row r="36" spans="2:17" x14ac:dyDescent="0.2">
      <c r="B36" s="6" t="s">
        <v>49</v>
      </c>
      <c r="C36" s="16">
        <f t="shared" si="0"/>
        <v>0.61085243499576514</v>
      </c>
      <c r="D36" s="16">
        <f t="shared" si="1"/>
        <v>0.33069339327731639</v>
      </c>
      <c r="E36" s="16">
        <f t="shared" si="7"/>
        <v>0.28015904171844874</v>
      </c>
      <c r="F36" s="34">
        <f t="shared" si="2"/>
        <v>1.3980898101207137E-2</v>
      </c>
      <c r="G36" s="18" t="str">
        <f t="shared" si="3"/>
        <v xml:space="preserve">0 tons/yr PM2.5, </v>
      </c>
      <c r="H36" s="18" t="str">
        <f t="shared" si="4"/>
        <v xml:space="preserve">0.2 tons PM2.5, </v>
      </c>
      <c r="J36" s="111"/>
      <c r="K36" s="110" t="s">
        <v>48</v>
      </c>
      <c r="L36" s="46">
        <f t="shared" si="10"/>
        <v>1.7548481783323456E-2</v>
      </c>
      <c r="M36" s="46">
        <f t="shared" si="8"/>
        <v>0</v>
      </c>
      <c r="N36" s="109">
        <f t="shared" si="9"/>
        <v>1.7548481783323456E-2</v>
      </c>
      <c r="O36" s="109">
        <f>(L36*$F$7)+(M36*'ECO Schools - Buildings'!$G$10)</f>
        <v>0.21058178139988148</v>
      </c>
      <c r="P36" s="18" t="str">
        <f t="shared" si="5"/>
        <v xml:space="preserve">0 tons/yr PM10, </v>
      </c>
      <c r="Q36" s="18" t="str">
        <f t="shared" si="6"/>
        <v xml:space="preserve">0.2 tons PM10, </v>
      </c>
    </row>
    <row r="37" spans="2:17" x14ac:dyDescent="0.2">
      <c r="B37" s="6" t="s">
        <v>50</v>
      </c>
      <c r="C37" s="16">
        <f t="shared" si="0"/>
        <v>2.1368687729469524</v>
      </c>
      <c r="D37" s="16">
        <f t="shared" si="1"/>
        <v>0</v>
      </c>
      <c r="E37" s="16">
        <f t="shared" si="7"/>
        <v>2.1368687729469524</v>
      </c>
      <c r="F37" s="34">
        <f t="shared" si="2"/>
        <v>0.10663708865854375</v>
      </c>
      <c r="G37" s="18" t="str">
        <f t="shared" si="3"/>
        <v xml:space="preserve">0.1 tons/yr VOC, </v>
      </c>
      <c r="H37" s="18" t="str">
        <f t="shared" si="4"/>
        <v xml:space="preserve">1.3 tons VOC, </v>
      </c>
      <c r="J37" s="111"/>
      <c r="K37" s="110" t="s">
        <v>49</v>
      </c>
      <c r="L37" s="46">
        <f t="shared" si="10"/>
        <v>1.3980898101207137E-2</v>
      </c>
      <c r="M37" s="46">
        <f>'ECO Schools - Buildings'!D34</f>
        <v>5.1752687048538526E-3</v>
      </c>
      <c r="N37" s="109">
        <f t="shared" si="9"/>
        <v>1.9156166806060991E-2</v>
      </c>
      <c r="O37" s="109">
        <f>(L37*$F$7)+(M37*'ECO Schools - Buildings'!$G$10)</f>
        <v>0.29715249483583195</v>
      </c>
      <c r="P37" s="18" t="str">
        <f t="shared" si="5"/>
        <v xml:space="preserve">0 tons/yr PM2.5, </v>
      </c>
      <c r="Q37" s="18" t="str">
        <f t="shared" si="6"/>
        <v xml:space="preserve">0.3 tons PM2.5, </v>
      </c>
    </row>
    <row r="38" spans="2:17" x14ac:dyDescent="0.2">
      <c r="B38" s="6" t="s">
        <v>51</v>
      </c>
      <c r="C38" s="16">
        <f t="shared" si="0"/>
        <v>0.33320666296359469</v>
      </c>
      <c r="D38" s="16">
        <f t="shared" si="1"/>
        <v>0</v>
      </c>
      <c r="E38" s="16">
        <f t="shared" si="7"/>
        <v>0.33320666296359469</v>
      </c>
      <c r="F38" s="34">
        <f t="shared" si="2"/>
        <v>1.6628156539095267E-2</v>
      </c>
      <c r="G38" s="18" t="str">
        <f>ROUND(F38,1)&amp;" tons/yr "&amp;B38</f>
        <v>0 tons/yr SOx</v>
      </c>
      <c r="H38" s="18" t="str">
        <f>ROUND($C$24*F38,1)&amp;" tons "&amp;B38</f>
        <v>0.2 tons SOx</v>
      </c>
      <c r="K38" s="110" t="s">
        <v>50</v>
      </c>
      <c r="L38" s="46">
        <f t="shared" si="10"/>
        <v>0.10663708865854375</v>
      </c>
      <c r="M38" s="46">
        <f>'ECO Schools - Buildings'!D35</f>
        <v>7.2213051695635289E-3</v>
      </c>
      <c r="N38" s="109">
        <f t="shared" si="9"/>
        <v>0.11385839382810728</v>
      </c>
      <c r="O38" s="109">
        <f>(L38*$F$7)+(M38*'ECO Schools - Buildings'!$G$10)</f>
        <v>1.4601776931416133</v>
      </c>
      <c r="P38" s="18" t="str">
        <f t="shared" si="5"/>
        <v xml:space="preserve">0.1 tons/yr VOC, </v>
      </c>
      <c r="Q38" s="18" t="str">
        <f t="shared" si="6"/>
        <v xml:space="preserve">1.5 tons VOC, </v>
      </c>
    </row>
    <row r="39" spans="2:17" x14ac:dyDescent="0.2">
      <c r="K39" s="6" t="s">
        <v>51</v>
      </c>
      <c r="L39" s="46">
        <f t="shared" si="10"/>
        <v>1.6628156539095267E-2</v>
      </c>
      <c r="M39" s="46">
        <f>'ECO Schools - Buildings'!D36</f>
        <v>6.6195297387665483E-2</v>
      </c>
      <c r="N39" s="109">
        <f t="shared" si="9"/>
        <v>8.2823453926760743E-2</v>
      </c>
      <c r="O39" s="109">
        <f>(L39*$F$7)+(M39*'ECO Schools - Buildings'!$G$10)</f>
        <v>1.8544203131607804</v>
      </c>
      <c r="P39" s="18" t="str">
        <f>ROUND(N39,1)&amp;" tons/yr "&amp;K39</f>
        <v>0.1 tons/yr SOx</v>
      </c>
      <c r="Q39" s="18" t="str">
        <f>ROUND(O39,1)&amp;" tons "&amp;K39</f>
        <v>1.9 tons SOx</v>
      </c>
    </row>
    <row r="40" spans="2:17" x14ac:dyDescent="0.2">
      <c r="B40" s="38" t="s">
        <v>126</v>
      </c>
      <c r="C40" s="35">
        <v>15000</v>
      </c>
      <c r="D40" s="35">
        <v>15000</v>
      </c>
    </row>
    <row r="41" spans="2:17" x14ac:dyDescent="0.2">
      <c r="B41" s="38" t="s">
        <v>127</v>
      </c>
      <c r="C41" s="35">
        <v>7</v>
      </c>
      <c r="D41" s="35">
        <v>22.5</v>
      </c>
    </row>
    <row r="42" spans="2:17" x14ac:dyDescent="0.2">
      <c r="B42" s="38" t="s">
        <v>228</v>
      </c>
      <c r="C42" s="35">
        <v>29.5</v>
      </c>
      <c r="D42" s="35">
        <v>10.1</v>
      </c>
    </row>
    <row r="43" spans="2:17" x14ac:dyDescent="0.2">
      <c r="B43" s="4" t="s">
        <v>253</v>
      </c>
      <c r="C43" s="4"/>
      <c r="D43" s="4"/>
    </row>
    <row r="44" spans="2:17" x14ac:dyDescent="0.2">
      <c r="B44" s="4"/>
      <c r="C44" s="4" t="s">
        <v>112</v>
      </c>
      <c r="D44" s="4" t="s">
        <v>113</v>
      </c>
    </row>
    <row r="45" spans="2:17" x14ac:dyDescent="0.2">
      <c r="B45" s="6" t="s">
        <v>46</v>
      </c>
      <c r="C45" s="53">
        <v>24.387120315052915</v>
      </c>
      <c r="D45" s="53">
        <v>0</v>
      </c>
    </row>
    <row r="46" spans="2:17" x14ac:dyDescent="0.2">
      <c r="B46" s="6" t="s">
        <v>47</v>
      </c>
      <c r="C46" s="53">
        <v>42.54622618624515</v>
      </c>
      <c r="D46" s="53">
        <v>0</v>
      </c>
    </row>
    <row r="47" spans="2:17" x14ac:dyDescent="0.2">
      <c r="B47" s="6" t="s">
        <v>48</v>
      </c>
      <c r="C47" s="53">
        <v>2.931057253244802</v>
      </c>
      <c r="D47" s="53">
        <v>2.5794084675630677</v>
      </c>
    </row>
    <row r="48" spans="2:17" x14ac:dyDescent="0.2">
      <c r="B48" s="6" t="s">
        <v>49</v>
      </c>
      <c r="C48" s="53">
        <v>0.61085243499576514</v>
      </c>
      <c r="D48" s="53">
        <v>0.33069339327731639</v>
      </c>
    </row>
    <row r="49" spans="2:4" x14ac:dyDescent="0.2">
      <c r="B49" s="6" t="s">
        <v>50</v>
      </c>
      <c r="C49" s="53">
        <v>2.1368687729469524</v>
      </c>
      <c r="D49" s="53">
        <v>0</v>
      </c>
    </row>
    <row r="50" spans="2:4" x14ac:dyDescent="0.2">
      <c r="B50" s="6" t="s">
        <v>51</v>
      </c>
      <c r="C50" s="53">
        <v>0.33320666296359469</v>
      </c>
      <c r="D50" s="53">
        <v>0</v>
      </c>
    </row>
  </sheetData>
  <sheetProtection algorithmName="SHA-512" hashValue="O2Q7IuOy+0WHjjQHBk2pDp1rQo+WF9iHAOR4lSkOqt17Z0KmliYOBPRXUkQO8MyUeIb3SDWbFemlNHyJ6BqH5g==" saltValue="LwLaf7CqOo1eyE9ZSd6Kh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031B-27A7-4781-9742-E03F03C09711}">
  <sheetPr>
    <tabColor theme="4" tint="0.79998168889431442"/>
  </sheetPr>
  <dimension ref="B4:H37"/>
  <sheetViews>
    <sheetView showGridLines="0" topLeftCell="A7" workbookViewId="0">
      <selection activeCell="H32" sqref="H32"/>
    </sheetView>
  </sheetViews>
  <sheetFormatPr defaultColWidth="11.42578125" defaultRowHeight="12" x14ac:dyDescent="0.2"/>
  <cols>
    <col min="2" max="2" width="44" customWidth="1"/>
    <col min="3" max="3" width="17.140625" customWidth="1"/>
    <col min="4" max="4" width="28.5703125" bestFit="1" customWidth="1"/>
    <col min="5" max="5" width="19.5703125" customWidth="1"/>
    <col min="6" max="6" width="21.85546875" customWidth="1"/>
  </cols>
  <sheetData>
    <row r="4" spans="2:8" ht="24" x14ac:dyDescent="0.2">
      <c r="B4" s="55" t="s">
        <v>254</v>
      </c>
      <c r="C4" s="56">
        <v>10</v>
      </c>
    </row>
    <row r="6" spans="2:8" x14ac:dyDescent="0.2">
      <c r="B6" s="55" t="s">
        <v>255</v>
      </c>
      <c r="C6" s="10">
        <v>5</v>
      </c>
    </row>
    <row r="8" spans="2:8" x14ac:dyDescent="0.2">
      <c r="B8" s="55" t="s">
        <v>256</v>
      </c>
      <c r="C8" s="57">
        <v>10000000</v>
      </c>
    </row>
    <row r="9" spans="2:8" x14ac:dyDescent="0.2">
      <c r="F9" s="35" t="s">
        <v>153</v>
      </c>
      <c r="G9" s="35" t="s">
        <v>153</v>
      </c>
    </row>
    <row r="10" spans="2:8" x14ac:dyDescent="0.2">
      <c r="F10" s="35">
        <v>5</v>
      </c>
      <c r="G10" s="35">
        <v>25</v>
      </c>
    </row>
    <row r="11" spans="2:8" ht="60" x14ac:dyDescent="0.2">
      <c r="B11" s="4" t="s">
        <v>257</v>
      </c>
      <c r="C11" s="7" t="s">
        <v>258</v>
      </c>
      <c r="D11" s="4" t="s">
        <v>259</v>
      </c>
      <c r="E11" s="4" t="s">
        <v>158</v>
      </c>
      <c r="F11" s="7" t="s">
        <v>24</v>
      </c>
      <c r="G11" s="7" t="s">
        <v>25</v>
      </c>
      <c r="H11" s="7" t="s">
        <v>358</v>
      </c>
    </row>
    <row r="12" spans="2:8" x14ac:dyDescent="0.2">
      <c r="B12" s="6" t="s">
        <v>260</v>
      </c>
      <c r="C12" s="15">
        <v>4</v>
      </c>
      <c r="D12" s="39">
        <v>95000</v>
      </c>
      <c r="E12" s="19">
        <f>C12*D12*C6+C8</f>
        <v>11900000</v>
      </c>
      <c r="F12" s="17">
        <f>C27*C4*F10</f>
        <v>16444.29075</v>
      </c>
      <c r="G12" s="17">
        <f>C27*C4*G10</f>
        <v>82221.453750000001</v>
      </c>
      <c r="H12" s="17">
        <f>C27*C4</f>
        <v>3288.85815</v>
      </c>
    </row>
    <row r="13" spans="2:8" x14ac:dyDescent="0.2">
      <c r="B13" s="6" t="s">
        <v>261</v>
      </c>
      <c r="C13" s="46" t="s">
        <v>262</v>
      </c>
      <c r="D13" s="61">
        <f>C8/C4</f>
        <v>1000000</v>
      </c>
    </row>
    <row r="14" spans="2:8" x14ac:dyDescent="0.2">
      <c r="D14" s="30"/>
    </row>
    <row r="16" spans="2:8" x14ac:dyDescent="0.2">
      <c r="B16" s="4" t="s">
        <v>263</v>
      </c>
      <c r="C16" s="4"/>
      <c r="D16" s="4"/>
      <c r="E16" s="4"/>
      <c r="F16" s="35" t="s">
        <v>264</v>
      </c>
    </row>
    <row r="17" spans="2:6" x14ac:dyDescent="0.2">
      <c r="B17" s="4"/>
      <c r="C17" s="4" t="s">
        <v>53</v>
      </c>
      <c r="D17" s="4" t="s">
        <v>54</v>
      </c>
      <c r="E17" s="4" t="s">
        <v>55</v>
      </c>
    </row>
    <row r="18" spans="2:6" x14ac:dyDescent="0.2">
      <c r="B18" s="6" t="s">
        <v>265</v>
      </c>
      <c r="C18" s="15">
        <v>329.5</v>
      </c>
      <c r="D18" s="1" t="s">
        <v>266</v>
      </c>
      <c r="E18" s="1" t="s">
        <v>267</v>
      </c>
    </row>
    <row r="19" spans="2:6" x14ac:dyDescent="0.2">
      <c r="B19" s="6" t="s">
        <v>268</v>
      </c>
      <c r="C19" s="15">
        <v>533.005</v>
      </c>
      <c r="D19" s="1" t="s">
        <v>269</v>
      </c>
      <c r="E19" s="1" t="s">
        <v>267</v>
      </c>
    </row>
    <row r="20" spans="2:6" x14ac:dyDescent="0.2">
      <c r="B20" s="6" t="s">
        <v>270</v>
      </c>
      <c r="C20" s="33">
        <v>154856</v>
      </c>
      <c r="D20" s="1" t="s">
        <v>60</v>
      </c>
      <c r="E20" s="1" t="s">
        <v>267</v>
      </c>
    </row>
    <row r="21" spans="2:6" x14ac:dyDescent="0.2">
      <c r="B21" s="6" t="s">
        <v>271</v>
      </c>
      <c r="C21" s="62">
        <v>0.31900000000000001</v>
      </c>
      <c r="D21" s="1" t="s">
        <v>272</v>
      </c>
      <c r="E21" s="1" t="s">
        <v>273</v>
      </c>
    </row>
    <row r="22" spans="2:6" x14ac:dyDescent="0.2">
      <c r="B22" s="6" t="s">
        <v>274</v>
      </c>
      <c r="C22" s="63">
        <v>425</v>
      </c>
      <c r="D22" s="1" t="s">
        <v>275</v>
      </c>
      <c r="E22" s="1" t="s">
        <v>276</v>
      </c>
    </row>
    <row r="23" spans="2:6" x14ac:dyDescent="0.2">
      <c r="B23" s="6" t="s">
        <v>277</v>
      </c>
      <c r="C23" s="53">
        <v>0.36299999999999999</v>
      </c>
      <c r="D23" s="1" t="s">
        <v>57</v>
      </c>
      <c r="E23" s="1" t="s">
        <v>278</v>
      </c>
      <c r="F23" s="35" t="s">
        <v>279</v>
      </c>
    </row>
    <row r="24" spans="2:6" x14ac:dyDescent="0.2">
      <c r="B24" s="6" t="s">
        <v>280</v>
      </c>
      <c r="C24" s="53">
        <v>5.3100000000000001E-2</v>
      </c>
      <c r="D24" s="1" t="s">
        <v>281</v>
      </c>
      <c r="E24" s="1" t="s">
        <v>282</v>
      </c>
    </row>
    <row r="25" spans="2:6" x14ac:dyDescent="0.2">
      <c r="B25" s="6" t="s">
        <v>283</v>
      </c>
      <c r="C25" s="46">
        <f>C23*C19</f>
        <v>193.48081500000001</v>
      </c>
      <c r="D25" s="1" t="s">
        <v>284</v>
      </c>
      <c r="E25" s="1" t="s">
        <v>77</v>
      </c>
    </row>
    <row r="26" spans="2:6" x14ac:dyDescent="0.2">
      <c r="B26" s="6" t="s">
        <v>285</v>
      </c>
      <c r="C26" s="46">
        <f>C22*C24*C28</f>
        <v>135.405</v>
      </c>
      <c r="D26" s="1" t="s">
        <v>284</v>
      </c>
      <c r="E26" s="1" t="s">
        <v>77</v>
      </c>
    </row>
    <row r="27" spans="2:6" x14ac:dyDescent="0.2">
      <c r="B27" s="6" t="s">
        <v>286</v>
      </c>
      <c r="C27" s="46">
        <f>C25+C26</f>
        <v>328.88581499999998</v>
      </c>
      <c r="D27" s="1" t="s">
        <v>284</v>
      </c>
      <c r="E27" s="1" t="s">
        <v>77</v>
      </c>
    </row>
    <row r="28" spans="2:6" x14ac:dyDescent="0.2">
      <c r="B28" s="6" t="s">
        <v>287</v>
      </c>
      <c r="C28" s="15">
        <v>6</v>
      </c>
      <c r="D28" s="1" t="s">
        <v>288</v>
      </c>
      <c r="E28" s="1" t="s">
        <v>289</v>
      </c>
    </row>
    <row r="30" spans="2:6" x14ac:dyDescent="0.2">
      <c r="B30" s="4" t="s">
        <v>290</v>
      </c>
      <c r="C30" s="4"/>
      <c r="D30" s="4"/>
      <c r="E30" s="4" t="s">
        <v>216</v>
      </c>
      <c r="F30" s="4" t="s">
        <v>217</v>
      </c>
    </row>
    <row r="31" spans="2:6" x14ac:dyDescent="0.2">
      <c r="B31" s="4" t="s">
        <v>291</v>
      </c>
      <c r="C31" s="4" t="s">
        <v>359</v>
      </c>
      <c r="D31" s="4" t="s">
        <v>360</v>
      </c>
      <c r="E31" s="4" t="s">
        <v>361</v>
      </c>
      <c r="F31" s="4" t="s">
        <v>361</v>
      </c>
    </row>
    <row r="32" spans="2:6" x14ac:dyDescent="0.2">
      <c r="B32" s="6" t="s">
        <v>292</v>
      </c>
      <c r="C32" s="15">
        <f>0.217777777777778/907.185</f>
        <v>2.4005883891133341E-4</v>
      </c>
      <c r="D32" s="46">
        <f>($C$22/1038)*C32*$C$28*$C$4</f>
        <v>5.8973992218102136E-3</v>
      </c>
      <c r="E32" s="18" t="str">
        <f>ROUND(D32,1)&amp;" tons/yr "&amp;B32&amp;", "</f>
        <v xml:space="preserve">0 tons/yr NH3, </v>
      </c>
      <c r="F32" s="18" t="str">
        <f>ROUND($G$10*D32,1)&amp;" tons "&amp;B32&amp;", "</f>
        <v xml:space="preserve">0.1 tons NH3, </v>
      </c>
    </row>
    <row r="33" spans="2:6" x14ac:dyDescent="0.2">
      <c r="B33" s="6" t="s">
        <v>47</v>
      </c>
      <c r="C33" s="15">
        <f>44.4444444444444/907.185</f>
        <v>4.8991599777823046E-2</v>
      </c>
      <c r="D33" s="46">
        <f t="shared" ref="D33:D36" si="0">($C$22/1038)*C33*$C$28*$C$4</f>
        <v>1.2035508615939186</v>
      </c>
      <c r="E33" s="18" t="str">
        <f>ROUND(D33,1)&amp;" tons/yr "&amp;B33&amp;", "</f>
        <v xml:space="preserve">1.2 tons/yr NOx, </v>
      </c>
      <c r="F33" s="18" t="str">
        <f>ROUND($G$10*D33,1)&amp;" tons "&amp;B33&amp;", "</f>
        <v xml:space="preserve">30.1 tons NOx, </v>
      </c>
    </row>
    <row r="34" spans="2:6" x14ac:dyDescent="0.2">
      <c r="B34" s="6" t="s">
        <v>49</v>
      </c>
      <c r="C34" s="15">
        <f>0.191111111111111/907.185</f>
        <v>2.106638790446392E-4</v>
      </c>
      <c r="D34" s="46">
        <f t="shared" si="0"/>
        <v>5.1752687048538526E-3</v>
      </c>
      <c r="E34" s="18" t="str">
        <f>ROUND(D34,1)&amp;" tons/yr "&amp;B34&amp;", "</f>
        <v xml:space="preserve">0 tons/yr PM2.5, </v>
      </c>
      <c r="F34" s="18" t="str">
        <f>ROUND($G$10*D34,1)&amp;" tons "&amp;B34&amp;", "</f>
        <v xml:space="preserve">0.1 tons PM2.5, </v>
      </c>
    </row>
    <row r="35" spans="2:6" x14ac:dyDescent="0.2">
      <c r="B35" s="6" t="s">
        <v>50</v>
      </c>
      <c r="C35" s="15">
        <f>0.266666666666667/907.185</f>
        <v>2.9394959866693894E-4</v>
      </c>
      <c r="D35" s="46">
        <f t="shared" si="0"/>
        <v>7.2213051695635289E-3</v>
      </c>
      <c r="E35" s="18" t="str">
        <f>ROUND(D35,1)&amp;" tons/yr "&amp;B35&amp;", "</f>
        <v xml:space="preserve">0 tons/yr VOC, </v>
      </c>
      <c r="F35" s="18" t="str">
        <f>ROUND($G$10*D35,1)&amp;" tons "&amp;B35&amp;", "</f>
        <v xml:space="preserve">0.2 tons VOC, </v>
      </c>
    </row>
    <row r="36" spans="2:6" x14ac:dyDescent="0.2">
      <c r="B36" s="6" t="s">
        <v>293</v>
      </c>
      <c r="C36" s="15">
        <f>2.44444444444444/907.185</f>
        <v>2.6945379877802659E-3</v>
      </c>
      <c r="D36" s="46">
        <f t="shared" si="0"/>
        <v>6.6195297387665483E-2</v>
      </c>
      <c r="E36" s="18" t="str">
        <f>ROUND(D36,1)&amp;" tons/yr "&amp;B36</f>
        <v>0.1 tons/yr SO2</v>
      </c>
      <c r="F36" s="18" t="str">
        <f>ROUND($G$10*D36,1)&amp;" tons "&amp;B36</f>
        <v>1.7 tons SO2</v>
      </c>
    </row>
    <row r="37" spans="2:6" x14ac:dyDescent="0.2">
      <c r="C37" s="30" t="s">
        <v>294</v>
      </c>
      <c r="D37" s="30" t="s">
        <v>295</v>
      </c>
    </row>
  </sheetData>
  <sheetProtection algorithmName="SHA-512" hashValue="jmz0RMygiFoLVqZiqQ9uoOHsYW2HYiYFYWno3iYwEmN8NlgI/eQOOnCVtAe12cnNF/A5axfN0DFiCmDnqMAExg==" saltValue="6AcB7VrWaAMACEyyo3p3IA==" spinCount="100000" sheet="1" objects="1" scenarios="1"/>
  <pageMargins left="0.7" right="0.7" top="0.75" bottom="0.75" header="0.3" footer="0.3"/>
  <ignoredErrors>
    <ignoredError sqref="D1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7980-112B-1741-A95A-5A27826A05A3}">
  <sheetPr>
    <tabColor theme="4" tint="0.79998168889431442"/>
  </sheetPr>
  <dimension ref="C5:AG99"/>
  <sheetViews>
    <sheetView showGridLines="0" zoomScale="110" zoomScaleNormal="110" workbookViewId="0">
      <selection activeCell="I31" sqref="I31"/>
    </sheetView>
  </sheetViews>
  <sheetFormatPr defaultColWidth="11.42578125" defaultRowHeight="12" x14ac:dyDescent="0.2"/>
  <cols>
    <col min="3" max="3" width="26.42578125" bestFit="1" customWidth="1"/>
    <col min="4" max="4" width="18.5703125" customWidth="1"/>
    <col min="5" max="5" width="16.42578125" customWidth="1"/>
    <col min="6" max="13" width="12" customWidth="1"/>
  </cols>
  <sheetData>
    <row r="5" spans="3:7" x14ac:dyDescent="0.2">
      <c r="C5" s="4" t="s">
        <v>296</v>
      </c>
      <c r="D5" s="4" t="s">
        <v>53</v>
      </c>
      <c r="E5" s="4" t="s">
        <v>297</v>
      </c>
      <c r="F5" s="4" t="s">
        <v>55</v>
      </c>
    </row>
    <row r="6" spans="3:7" x14ac:dyDescent="0.2">
      <c r="C6" s="6" t="s">
        <v>298</v>
      </c>
      <c r="D6" s="5">
        <v>1045918</v>
      </c>
      <c r="E6" t="s">
        <v>299</v>
      </c>
      <c r="F6" s="28" t="s">
        <v>300</v>
      </c>
      <c r="G6" s="35" t="s">
        <v>301</v>
      </c>
    </row>
    <row r="7" spans="3:7" x14ac:dyDescent="0.2">
      <c r="C7" s="6" t="s">
        <v>302</v>
      </c>
      <c r="D7" s="15">
        <v>8.1</v>
      </c>
      <c r="E7" t="s">
        <v>303</v>
      </c>
      <c r="F7" s="28" t="s">
        <v>304</v>
      </c>
    </row>
    <row r="8" spans="3:7" x14ac:dyDescent="0.2">
      <c r="C8" s="6" t="s">
        <v>305</v>
      </c>
      <c r="D8" s="8">
        <f>D6*D7*10^3</f>
        <v>8471935799.999999</v>
      </c>
      <c r="E8" t="s">
        <v>306</v>
      </c>
      <c r="F8" s="35" t="s">
        <v>77</v>
      </c>
    </row>
    <row r="9" spans="3:7" x14ac:dyDescent="0.2">
      <c r="C9" s="6" t="s">
        <v>305</v>
      </c>
      <c r="D9" s="46">
        <f>D8/10^3/10^6</f>
        <v>8.4719357999999989</v>
      </c>
      <c r="E9" t="s">
        <v>307</v>
      </c>
      <c r="F9" s="35" t="s">
        <v>77</v>
      </c>
    </row>
    <row r="10" spans="3:7" x14ac:dyDescent="0.2">
      <c r="C10" s="6" t="s">
        <v>308</v>
      </c>
      <c r="D10" s="58">
        <v>0.05</v>
      </c>
      <c r="E10" t="s">
        <v>309</v>
      </c>
      <c r="F10" s="35" t="s">
        <v>186</v>
      </c>
    </row>
    <row r="11" spans="3:7" x14ac:dyDescent="0.2">
      <c r="C11" s="6" t="s">
        <v>310</v>
      </c>
      <c r="D11" s="58">
        <v>0.2</v>
      </c>
      <c r="E11" t="s">
        <v>309</v>
      </c>
      <c r="F11" s="35" t="s">
        <v>186</v>
      </c>
    </row>
    <row r="15" spans="3:7" x14ac:dyDescent="0.2">
      <c r="C15" s="4"/>
      <c r="D15" s="4" t="s">
        <v>53</v>
      </c>
    </row>
    <row r="16" spans="3:7" x14ac:dyDescent="0.2">
      <c r="C16" s="6" t="s">
        <v>311</v>
      </c>
      <c r="D16" s="46">
        <f>D9</f>
        <v>8.4719357999999989</v>
      </c>
    </row>
    <row r="17" spans="3:33" x14ac:dyDescent="0.2">
      <c r="C17" s="6" t="s">
        <v>312</v>
      </c>
      <c r="D17" s="46">
        <f>D16*D10</f>
        <v>0.42359678999999995</v>
      </c>
    </row>
    <row r="18" spans="3:33" x14ac:dyDescent="0.2">
      <c r="C18" s="6" t="s">
        <v>313</v>
      </c>
      <c r="D18" s="46">
        <f>D16*D11</f>
        <v>1.6943871599999998</v>
      </c>
      <c r="E18" s="36"/>
    </row>
    <row r="21" spans="3:33" x14ac:dyDescent="0.2">
      <c r="C21" s="4"/>
      <c r="D21" s="4">
        <v>2021</v>
      </c>
      <c r="E21" s="4">
        <f>D21+1</f>
        <v>2022</v>
      </c>
      <c r="F21" s="4">
        <f t="shared" ref="F21:L21" si="0">E21+1</f>
        <v>2023</v>
      </c>
      <c r="G21" s="4">
        <f t="shared" si="0"/>
        <v>2024</v>
      </c>
      <c r="H21" s="4">
        <f t="shared" si="0"/>
        <v>2025</v>
      </c>
      <c r="I21" s="4">
        <f t="shared" si="0"/>
        <v>2026</v>
      </c>
      <c r="J21" s="4">
        <f t="shared" si="0"/>
        <v>2027</v>
      </c>
      <c r="K21" s="4">
        <f t="shared" si="0"/>
        <v>2028</v>
      </c>
      <c r="L21" s="4">
        <f t="shared" si="0"/>
        <v>2029</v>
      </c>
      <c r="M21" s="4">
        <f t="shared" ref="M21:AG21" si="1">L21+1</f>
        <v>2030</v>
      </c>
      <c r="N21" s="4">
        <f t="shared" si="1"/>
        <v>2031</v>
      </c>
      <c r="O21" s="4">
        <f t="shared" si="1"/>
        <v>2032</v>
      </c>
      <c r="P21" s="4">
        <f t="shared" si="1"/>
        <v>2033</v>
      </c>
      <c r="Q21" s="4">
        <f t="shared" si="1"/>
        <v>2034</v>
      </c>
      <c r="R21" s="4">
        <f t="shared" si="1"/>
        <v>2035</v>
      </c>
      <c r="S21" s="4">
        <f t="shared" si="1"/>
        <v>2036</v>
      </c>
      <c r="T21" s="4">
        <f t="shared" si="1"/>
        <v>2037</v>
      </c>
      <c r="U21" s="4">
        <f t="shared" si="1"/>
        <v>2038</v>
      </c>
      <c r="V21" s="4">
        <f t="shared" si="1"/>
        <v>2039</v>
      </c>
      <c r="W21" s="4">
        <f t="shared" si="1"/>
        <v>2040</v>
      </c>
      <c r="X21" s="4">
        <f t="shared" si="1"/>
        <v>2041</v>
      </c>
      <c r="Y21" s="4">
        <f t="shared" si="1"/>
        <v>2042</v>
      </c>
      <c r="Z21" s="4">
        <f t="shared" si="1"/>
        <v>2043</v>
      </c>
      <c r="AA21" s="4">
        <f t="shared" si="1"/>
        <v>2044</v>
      </c>
      <c r="AB21" s="4">
        <f t="shared" si="1"/>
        <v>2045</v>
      </c>
      <c r="AC21" s="4">
        <f t="shared" si="1"/>
        <v>2046</v>
      </c>
      <c r="AD21" s="4">
        <f t="shared" si="1"/>
        <v>2047</v>
      </c>
      <c r="AE21" s="4">
        <f t="shared" si="1"/>
        <v>2048</v>
      </c>
      <c r="AF21" s="4">
        <f t="shared" si="1"/>
        <v>2049</v>
      </c>
      <c r="AG21" s="4">
        <f t="shared" si="1"/>
        <v>2050</v>
      </c>
    </row>
    <row r="22" spans="3:33" x14ac:dyDescent="0.2">
      <c r="C22" s="6" t="s">
        <v>314</v>
      </c>
      <c r="D22" s="59">
        <f>$D$16</f>
        <v>8.4719357999999989</v>
      </c>
      <c r="E22" s="59">
        <f t="shared" ref="E22:AG22" si="2">$D$16</f>
        <v>8.4719357999999989</v>
      </c>
      <c r="F22" s="59">
        <f t="shared" si="2"/>
        <v>8.4719357999999989</v>
      </c>
      <c r="G22" s="59">
        <f t="shared" si="2"/>
        <v>8.4719357999999989</v>
      </c>
      <c r="H22" s="59">
        <f t="shared" si="2"/>
        <v>8.4719357999999989</v>
      </c>
      <c r="I22" s="59">
        <f t="shared" si="2"/>
        <v>8.4719357999999989</v>
      </c>
      <c r="J22" s="59">
        <f t="shared" si="2"/>
        <v>8.4719357999999989</v>
      </c>
      <c r="K22" s="59">
        <f t="shared" si="2"/>
        <v>8.4719357999999989</v>
      </c>
      <c r="L22" s="59">
        <f t="shared" si="2"/>
        <v>8.4719357999999989</v>
      </c>
      <c r="M22" s="59">
        <f t="shared" si="2"/>
        <v>8.4719357999999989</v>
      </c>
      <c r="N22" s="59">
        <f t="shared" si="2"/>
        <v>8.4719357999999989</v>
      </c>
      <c r="O22" s="59">
        <f t="shared" si="2"/>
        <v>8.4719357999999989</v>
      </c>
      <c r="P22" s="59">
        <f t="shared" si="2"/>
        <v>8.4719357999999989</v>
      </c>
      <c r="Q22" s="59">
        <f t="shared" si="2"/>
        <v>8.4719357999999989</v>
      </c>
      <c r="R22" s="59">
        <f t="shared" si="2"/>
        <v>8.4719357999999989</v>
      </c>
      <c r="S22" s="59">
        <f t="shared" si="2"/>
        <v>8.4719357999999989</v>
      </c>
      <c r="T22" s="59">
        <f t="shared" si="2"/>
        <v>8.4719357999999989</v>
      </c>
      <c r="U22" s="59">
        <f t="shared" si="2"/>
        <v>8.4719357999999989</v>
      </c>
      <c r="V22" s="59">
        <f t="shared" si="2"/>
        <v>8.4719357999999989</v>
      </c>
      <c r="W22" s="59">
        <f t="shared" si="2"/>
        <v>8.4719357999999989</v>
      </c>
      <c r="X22" s="59">
        <f t="shared" si="2"/>
        <v>8.4719357999999989</v>
      </c>
      <c r="Y22" s="59">
        <f t="shared" si="2"/>
        <v>8.4719357999999989</v>
      </c>
      <c r="Z22" s="59">
        <f t="shared" si="2"/>
        <v>8.4719357999999989</v>
      </c>
      <c r="AA22" s="59">
        <f t="shared" si="2"/>
        <v>8.4719357999999989</v>
      </c>
      <c r="AB22" s="59">
        <f t="shared" si="2"/>
        <v>8.4719357999999989</v>
      </c>
      <c r="AC22" s="59">
        <f t="shared" si="2"/>
        <v>8.4719357999999989</v>
      </c>
      <c r="AD22" s="59">
        <f t="shared" si="2"/>
        <v>8.4719357999999989</v>
      </c>
      <c r="AE22" s="59">
        <f t="shared" si="2"/>
        <v>8.4719357999999989</v>
      </c>
      <c r="AF22" s="59">
        <f t="shared" si="2"/>
        <v>8.4719357999999989</v>
      </c>
      <c r="AG22" s="59">
        <f t="shared" si="2"/>
        <v>8.4719357999999989</v>
      </c>
    </row>
    <row r="23" spans="3:33" x14ac:dyDescent="0.2">
      <c r="C23" s="6" t="s">
        <v>315</v>
      </c>
      <c r="D23" s="59">
        <f>D22</f>
        <v>8.4719357999999989</v>
      </c>
      <c r="E23" s="59">
        <f>E22</f>
        <v>8.4719357999999989</v>
      </c>
      <c r="F23" s="59">
        <f>F22</f>
        <v>8.4719357999999989</v>
      </c>
      <c r="G23" s="59">
        <f>G22</f>
        <v>8.4719357999999989</v>
      </c>
      <c r="H23" s="59">
        <f>H22</f>
        <v>8.4719357999999989</v>
      </c>
      <c r="I23" s="46">
        <f>H23 + ($M23-$H23)/($M$21-$H$21)</f>
        <v>8.3872164419999997</v>
      </c>
      <c r="J23" s="46">
        <f>I23 + ($M23-$H23)/($M$21-$H$21)</f>
        <v>8.3024970840000005</v>
      </c>
      <c r="K23" s="46">
        <f>J23 + ($M23-$H23)/($M$21-$H$21)</f>
        <v>8.2177777260000013</v>
      </c>
      <c r="L23" s="46">
        <f>K23 + ($M23-$H23)/($M$21-$H$21)</f>
        <v>8.1330583680000021</v>
      </c>
      <c r="M23" s="3">
        <f>D16-D17</f>
        <v>8.0483390099999994</v>
      </c>
      <c r="N23" s="46">
        <f t="shared" ref="N23:AF23" si="3">M23 + ($AG23-$M23)/($AG$21-$M$21)</f>
        <v>7.9847994914999996</v>
      </c>
      <c r="O23" s="46">
        <f t="shared" si="3"/>
        <v>7.9212599729999997</v>
      </c>
      <c r="P23" s="46">
        <f t="shared" si="3"/>
        <v>7.8577204544999999</v>
      </c>
      <c r="Q23" s="46">
        <f t="shared" si="3"/>
        <v>7.7941809360000001</v>
      </c>
      <c r="R23" s="46">
        <f t="shared" si="3"/>
        <v>7.7306414175000002</v>
      </c>
      <c r="S23" s="46">
        <f t="shared" si="3"/>
        <v>7.6671018990000004</v>
      </c>
      <c r="T23" s="46">
        <f t="shared" si="3"/>
        <v>7.6035623805000006</v>
      </c>
      <c r="U23" s="46">
        <f t="shared" si="3"/>
        <v>7.5400228620000007</v>
      </c>
      <c r="V23" s="46">
        <f t="shared" si="3"/>
        <v>7.4764833435000009</v>
      </c>
      <c r="W23" s="46">
        <f t="shared" si="3"/>
        <v>7.412943825000001</v>
      </c>
      <c r="X23" s="46">
        <f t="shared" si="3"/>
        <v>7.3494043065000012</v>
      </c>
      <c r="Y23" s="46">
        <f t="shared" si="3"/>
        <v>7.2858647880000014</v>
      </c>
      <c r="Z23" s="46">
        <f t="shared" si="3"/>
        <v>7.2223252695000015</v>
      </c>
      <c r="AA23" s="46">
        <f t="shared" si="3"/>
        <v>7.1587857510000017</v>
      </c>
      <c r="AB23" s="46">
        <f t="shared" si="3"/>
        <v>7.0952462325000019</v>
      </c>
      <c r="AC23" s="46">
        <f t="shared" si="3"/>
        <v>7.031706714000002</v>
      </c>
      <c r="AD23" s="46">
        <f t="shared" si="3"/>
        <v>6.9681671955000022</v>
      </c>
      <c r="AE23" s="46">
        <f t="shared" si="3"/>
        <v>6.9046276770000024</v>
      </c>
      <c r="AF23" s="46">
        <f t="shared" si="3"/>
        <v>6.8410881585000025</v>
      </c>
      <c r="AG23" s="3">
        <f>AG22-D18</f>
        <v>6.7775486399999991</v>
      </c>
    </row>
    <row r="24" spans="3:33" x14ac:dyDescent="0.2">
      <c r="C24" s="6" t="s">
        <v>316</v>
      </c>
      <c r="D24" s="37">
        <f>1000000*(SUM(I22:M22)-SUM(I23:M23))</f>
        <v>1270790.3699999931</v>
      </c>
      <c r="E24" s="60" t="s">
        <v>317</v>
      </c>
      <c r="F24" s="36"/>
      <c r="G24" s="36"/>
      <c r="H24" s="36"/>
      <c r="I24" s="36"/>
      <c r="J24" s="36"/>
      <c r="K24" s="36"/>
      <c r="L24" s="36"/>
      <c r="M24" s="36"/>
    </row>
    <row r="25" spans="3:33" x14ac:dyDescent="0.2">
      <c r="C25" s="6" t="s">
        <v>318</v>
      </c>
      <c r="D25" s="37">
        <f>1000000*(SUM(I22:AG22)-SUM(I23:AG23))</f>
        <v>23086025.055000052</v>
      </c>
      <c r="E25" s="60" t="s">
        <v>317</v>
      </c>
    </row>
    <row r="26" spans="3:33" x14ac:dyDescent="0.2">
      <c r="C26" s="6" t="s">
        <v>367</v>
      </c>
      <c r="D26" s="37">
        <f>1000000*(M22-M23)</f>
        <v>423596.78999999951</v>
      </c>
      <c r="E26" s="60" t="s">
        <v>317</v>
      </c>
    </row>
    <row r="27" spans="3:33" ht="12.75" thickBot="1" x14ac:dyDescent="0.25"/>
    <row r="28" spans="3:33" ht="93" customHeight="1" thickBot="1" x14ac:dyDescent="0.25">
      <c r="C28" s="115" t="s">
        <v>43</v>
      </c>
      <c r="D28" s="116" t="s">
        <v>375</v>
      </c>
    </row>
    <row r="29" spans="3:33" ht="15.75" thickBot="1" x14ac:dyDescent="0.25">
      <c r="C29" s="117" t="s">
        <v>47</v>
      </c>
      <c r="D29" s="118">
        <v>11594</v>
      </c>
    </row>
    <row r="30" spans="3:33" ht="17.25" thickBot="1" x14ac:dyDescent="0.25">
      <c r="C30" s="117" t="s">
        <v>376</v>
      </c>
      <c r="D30" s="119">
        <v>303.89999999999998</v>
      </c>
      <c r="G30" s="36"/>
    </row>
    <row r="31" spans="3:33" ht="17.25" thickBot="1" x14ac:dyDescent="0.25">
      <c r="C31" s="117" t="s">
        <v>377</v>
      </c>
      <c r="D31" s="119">
        <v>809.2</v>
      </c>
      <c r="G31" s="36"/>
    </row>
    <row r="32" spans="3:33" ht="17.25" thickBot="1" x14ac:dyDescent="0.25">
      <c r="C32" s="117" t="s">
        <v>378</v>
      </c>
      <c r="D32" s="119">
        <v>55.5</v>
      </c>
      <c r="G32" s="36"/>
    </row>
    <row r="33" spans="3:33" ht="15.75" thickBot="1" x14ac:dyDescent="0.25">
      <c r="C33" s="117" t="s">
        <v>50</v>
      </c>
      <c r="D33" s="119">
        <v>8466</v>
      </c>
      <c r="G33" s="36"/>
    </row>
    <row r="34" spans="3:33" x14ac:dyDescent="0.2">
      <c r="G34" s="36"/>
    </row>
    <row r="35" spans="3:33" x14ac:dyDescent="0.2">
      <c r="C35" s="120"/>
      <c r="D35" s="120" t="s">
        <v>53</v>
      </c>
    </row>
    <row r="36" spans="3:33" x14ac:dyDescent="0.2">
      <c r="C36" s="121" t="s">
        <v>47</v>
      </c>
      <c r="D36" s="46">
        <f>D29</f>
        <v>11594</v>
      </c>
    </row>
    <row r="37" spans="3:33" x14ac:dyDescent="0.2">
      <c r="C37" s="121" t="s">
        <v>312</v>
      </c>
      <c r="D37" s="46">
        <f>D36*D10</f>
        <v>579.70000000000005</v>
      </c>
    </row>
    <row r="38" spans="3:33" x14ac:dyDescent="0.2">
      <c r="C38" s="121" t="s">
        <v>313</v>
      </c>
      <c r="D38" s="46">
        <f>D36*D11</f>
        <v>2318.8000000000002</v>
      </c>
      <c r="E38" s="36"/>
    </row>
    <row r="41" spans="3:33" x14ac:dyDescent="0.2">
      <c r="C41" s="120"/>
      <c r="D41" s="120">
        <v>2021</v>
      </c>
      <c r="E41" s="120">
        <f t="shared" ref="E41:AG41" si="4">D41+1</f>
        <v>2022</v>
      </c>
      <c r="F41" s="120">
        <f t="shared" si="4"/>
        <v>2023</v>
      </c>
      <c r="G41" s="120">
        <f t="shared" si="4"/>
        <v>2024</v>
      </c>
      <c r="H41" s="120">
        <f t="shared" si="4"/>
        <v>2025</v>
      </c>
      <c r="I41" s="120">
        <f t="shared" si="4"/>
        <v>2026</v>
      </c>
      <c r="J41" s="120">
        <f t="shared" si="4"/>
        <v>2027</v>
      </c>
      <c r="K41" s="120">
        <f t="shared" si="4"/>
        <v>2028</v>
      </c>
      <c r="L41" s="120">
        <f t="shared" si="4"/>
        <v>2029</v>
      </c>
      <c r="M41" s="120">
        <f t="shared" si="4"/>
        <v>2030</v>
      </c>
      <c r="N41" s="120">
        <f t="shared" si="4"/>
        <v>2031</v>
      </c>
      <c r="O41" s="120">
        <f t="shared" si="4"/>
        <v>2032</v>
      </c>
      <c r="P41" s="120">
        <f t="shared" si="4"/>
        <v>2033</v>
      </c>
      <c r="Q41" s="120">
        <f t="shared" si="4"/>
        <v>2034</v>
      </c>
      <c r="R41" s="120">
        <f t="shared" si="4"/>
        <v>2035</v>
      </c>
      <c r="S41" s="120">
        <f t="shared" si="4"/>
        <v>2036</v>
      </c>
      <c r="T41" s="120">
        <f t="shared" si="4"/>
        <v>2037</v>
      </c>
      <c r="U41" s="120">
        <f t="shared" si="4"/>
        <v>2038</v>
      </c>
      <c r="V41" s="120">
        <f t="shared" si="4"/>
        <v>2039</v>
      </c>
      <c r="W41" s="120">
        <f t="shared" si="4"/>
        <v>2040</v>
      </c>
      <c r="X41" s="120">
        <f t="shared" si="4"/>
        <v>2041</v>
      </c>
      <c r="Y41" s="120">
        <f t="shared" si="4"/>
        <v>2042</v>
      </c>
      <c r="Z41" s="120">
        <f t="shared" si="4"/>
        <v>2043</v>
      </c>
      <c r="AA41" s="120">
        <f t="shared" si="4"/>
        <v>2044</v>
      </c>
      <c r="AB41" s="120">
        <f t="shared" si="4"/>
        <v>2045</v>
      </c>
      <c r="AC41" s="120">
        <f t="shared" si="4"/>
        <v>2046</v>
      </c>
      <c r="AD41" s="120">
        <f t="shared" si="4"/>
        <v>2047</v>
      </c>
      <c r="AE41" s="120">
        <f t="shared" si="4"/>
        <v>2048</v>
      </c>
      <c r="AF41" s="120">
        <f t="shared" si="4"/>
        <v>2049</v>
      </c>
      <c r="AG41" s="120">
        <f t="shared" si="4"/>
        <v>2050</v>
      </c>
    </row>
    <row r="42" spans="3:33" x14ac:dyDescent="0.2">
      <c r="C42" s="121" t="s">
        <v>314</v>
      </c>
      <c r="D42" s="59">
        <f>D36</f>
        <v>11594</v>
      </c>
      <c r="E42" s="59">
        <v>11594</v>
      </c>
      <c r="F42" s="59">
        <v>11594</v>
      </c>
      <c r="G42" s="59">
        <v>11594</v>
      </c>
      <c r="H42" s="59">
        <v>11594</v>
      </c>
      <c r="I42" s="59">
        <v>11594</v>
      </c>
      <c r="J42" s="59">
        <v>11594</v>
      </c>
      <c r="K42" s="59">
        <v>11594</v>
      </c>
      <c r="L42" s="59">
        <v>11594</v>
      </c>
      <c r="M42" s="59">
        <v>11594</v>
      </c>
      <c r="N42" s="59">
        <v>11594</v>
      </c>
      <c r="O42" s="59">
        <v>11594</v>
      </c>
      <c r="P42" s="59">
        <v>11594</v>
      </c>
      <c r="Q42" s="59">
        <v>11594</v>
      </c>
      <c r="R42" s="59">
        <v>11594</v>
      </c>
      <c r="S42" s="59">
        <v>11594</v>
      </c>
      <c r="T42" s="59">
        <v>11594</v>
      </c>
      <c r="U42" s="59">
        <v>11594</v>
      </c>
      <c r="V42" s="59">
        <v>11594</v>
      </c>
      <c r="W42" s="59">
        <v>11594</v>
      </c>
      <c r="X42" s="59">
        <v>11594</v>
      </c>
      <c r="Y42" s="59">
        <v>11594</v>
      </c>
      <c r="Z42" s="59">
        <v>11594</v>
      </c>
      <c r="AA42" s="59">
        <v>11594</v>
      </c>
      <c r="AB42" s="59">
        <v>11594</v>
      </c>
      <c r="AC42" s="59">
        <v>11594</v>
      </c>
      <c r="AD42" s="59">
        <v>11594</v>
      </c>
      <c r="AE42" s="59">
        <v>11594</v>
      </c>
      <c r="AF42" s="59">
        <v>11594</v>
      </c>
      <c r="AG42" s="59">
        <v>11594</v>
      </c>
    </row>
    <row r="43" spans="3:33" x14ac:dyDescent="0.2">
      <c r="C43" s="121" t="s">
        <v>315</v>
      </c>
      <c r="D43" s="59">
        <f>D42</f>
        <v>11594</v>
      </c>
      <c r="E43" s="59">
        <f>E42</f>
        <v>11594</v>
      </c>
      <c r="F43" s="59">
        <f>F42</f>
        <v>11594</v>
      </c>
      <c r="G43" s="59">
        <f>G42</f>
        <v>11594</v>
      </c>
      <c r="H43" s="59">
        <f>H42</f>
        <v>11594</v>
      </c>
      <c r="I43" s="46">
        <f>H43 + ($M43-$H43)/($M$21-$H$21)</f>
        <v>11478.06</v>
      </c>
      <c r="J43" s="46">
        <f>I43 + ($M43-$H43)/($M$21-$H$21)</f>
        <v>11362.119999999999</v>
      </c>
      <c r="K43" s="46">
        <f>J43 + ($M43-$H43)/($M$21-$H$21)</f>
        <v>11246.179999999998</v>
      </c>
      <c r="L43" s="46">
        <f>K43 + ($M43-$H43)/($M$21-$H$21)</f>
        <v>11130.239999999998</v>
      </c>
      <c r="M43" s="3">
        <f>D36-D37</f>
        <v>11014.3</v>
      </c>
      <c r="N43" s="46">
        <f t="shared" ref="N43:AF43" si="5">M43 + ($AG43-$M43)/($AG$21-$M$21)</f>
        <v>10927.344999999999</v>
      </c>
      <c r="O43" s="46">
        <f t="shared" si="5"/>
        <v>10840.39</v>
      </c>
      <c r="P43" s="46">
        <f t="shared" si="5"/>
        <v>10753.434999999999</v>
      </c>
      <c r="Q43" s="46">
        <f t="shared" si="5"/>
        <v>10666.48</v>
      </c>
      <c r="R43" s="46">
        <f t="shared" si="5"/>
        <v>10579.525</v>
      </c>
      <c r="S43" s="46">
        <f t="shared" si="5"/>
        <v>10492.57</v>
      </c>
      <c r="T43" s="46">
        <f t="shared" si="5"/>
        <v>10405.615</v>
      </c>
      <c r="U43" s="46">
        <f t="shared" si="5"/>
        <v>10318.66</v>
      </c>
      <c r="V43" s="46">
        <f t="shared" si="5"/>
        <v>10231.705</v>
      </c>
      <c r="W43" s="46">
        <f t="shared" si="5"/>
        <v>10144.75</v>
      </c>
      <c r="X43" s="46">
        <f t="shared" si="5"/>
        <v>10057.795</v>
      </c>
      <c r="Y43" s="46">
        <f t="shared" si="5"/>
        <v>9970.84</v>
      </c>
      <c r="Z43" s="46">
        <f t="shared" si="5"/>
        <v>9883.8850000000002</v>
      </c>
      <c r="AA43" s="46">
        <f t="shared" si="5"/>
        <v>9796.93</v>
      </c>
      <c r="AB43" s="46">
        <f t="shared" si="5"/>
        <v>9709.9750000000004</v>
      </c>
      <c r="AC43" s="46">
        <f t="shared" si="5"/>
        <v>9623.02</v>
      </c>
      <c r="AD43" s="46">
        <f t="shared" si="5"/>
        <v>9536.0650000000005</v>
      </c>
      <c r="AE43" s="46">
        <f t="shared" si="5"/>
        <v>9449.11</v>
      </c>
      <c r="AF43" s="46">
        <f t="shared" si="5"/>
        <v>9362.1550000000007</v>
      </c>
      <c r="AG43" s="3">
        <f>AG42-D38</f>
        <v>9275.2000000000007</v>
      </c>
    </row>
    <row r="44" spans="3:33" x14ac:dyDescent="0.2">
      <c r="C44" s="121" t="s">
        <v>316</v>
      </c>
      <c r="D44" s="37">
        <f>(SUM(I42:M42)-SUM(I43:M43))</f>
        <v>1739.1000000000058</v>
      </c>
      <c r="E44" s="60" t="str">
        <f>ROUND(D44,1)&amp;" tons "&amp;C36&amp;", "</f>
        <v xml:space="preserve">1739.1 tons NOx, </v>
      </c>
      <c r="F44" s="36"/>
      <c r="G44" s="36"/>
      <c r="H44" s="36"/>
      <c r="I44" s="36"/>
      <c r="J44" s="36"/>
      <c r="K44" s="36"/>
      <c r="L44" s="36"/>
      <c r="M44" s="36"/>
    </row>
    <row r="45" spans="3:33" x14ac:dyDescent="0.2">
      <c r="C45" s="121" t="s">
        <v>318</v>
      </c>
      <c r="D45" s="37">
        <f>(SUM(I42:AG42)-SUM(I43:AG43))</f>
        <v>31593.649999999994</v>
      </c>
      <c r="E45" s="60" t="str">
        <f>ROUND(D45,1)&amp;" tons "&amp;C36&amp;", "</f>
        <v xml:space="preserve">31593.7 tons NOx, </v>
      </c>
    </row>
    <row r="46" spans="3:33" x14ac:dyDescent="0.2">
      <c r="C46" s="121" t="s">
        <v>367</v>
      </c>
      <c r="D46" s="37">
        <f>(M42-M43)</f>
        <v>579.70000000000073</v>
      </c>
      <c r="E46" s="60" t="str">
        <f>ROUND(D46,1)&amp;" tons/yr "&amp;C36&amp;", "</f>
        <v xml:space="preserve">579.7 tons/yr NOx, </v>
      </c>
    </row>
    <row r="48" spans="3:33" x14ac:dyDescent="0.2">
      <c r="C48" s="120"/>
      <c r="D48" s="120" t="s">
        <v>53</v>
      </c>
    </row>
    <row r="49" spans="3:33" x14ac:dyDescent="0.2">
      <c r="C49" s="121" t="s">
        <v>49</v>
      </c>
      <c r="D49" s="46">
        <f>D30</f>
        <v>303.89999999999998</v>
      </c>
    </row>
    <row r="50" spans="3:33" x14ac:dyDescent="0.2">
      <c r="C50" s="121" t="s">
        <v>312</v>
      </c>
      <c r="D50" s="46">
        <f>D49*D10</f>
        <v>15.195</v>
      </c>
    </row>
    <row r="51" spans="3:33" x14ac:dyDescent="0.2">
      <c r="C51" s="121" t="s">
        <v>313</v>
      </c>
      <c r="D51" s="46">
        <f>D49*D11</f>
        <v>60.78</v>
      </c>
      <c r="E51" s="36"/>
    </row>
    <row r="54" spans="3:33" x14ac:dyDescent="0.2">
      <c r="C54" s="120"/>
      <c r="D54" s="120">
        <v>2021</v>
      </c>
      <c r="E54" s="120">
        <f t="shared" ref="E54:AG54" si="6">D54+1</f>
        <v>2022</v>
      </c>
      <c r="F54" s="120">
        <f t="shared" si="6"/>
        <v>2023</v>
      </c>
      <c r="G54" s="120">
        <f t="shared" si="6"/>
        <v>2024</v>
      </c>
      <c r="H54" s="120">
        <f t="shared" si="6"/>
        <v>2025</v>
      </c>
      <c r="I54" s="120">
        <f t="shared" si="6"/>
        <v>2026</v>
      </c>
      <c r="J54" s="120">
        <f t="shared" si="6"/>
        <v>2027</v>
      </c>
      <c r="K54" s="120">
        <f t="shared" si="6"/>
        <v>2028</v>
      </c>
      <c r="L54" s="120">
        <f t="shared" si="6"/>
        <v>2029</v>
      </c>
      <c r="M54" s="120">
        <f t="shared" si="6"/>
        <v>2030</v>
      </c>
      <c r="N54" s="120">
        <f t="shared" si="6"/>
        <v>2031</v>
      </c>
      <c r="O54" s="120">
        <f t="shared" si="6"/>
        <v>2032</v>
      </c>
      <c r="P54" s="120">
        <f t="shared" si="6"/>
        <v>2033</v>
      </c>
      <c r="Q54" s="120">
        <f t="shared" si="6"/>
        <v>2034</v>
      </c>
      <c r="R54" s="120">
        <f t="shared" si="6"/>
        <v>2035</v>
      </c>
      <c r="S54" s="120">
        <f t="shared" si="6"/>
        <v>2036</v>
      </c>
      <c r="T54" s="120">
        <f t="shared" si="6"/>
        <v>2037</v>
      </c>
      <c r="U54" s="120">
        <f t="shared" si="6"/>
        <v>2038</v>
      </c>
      <c r="V54" s="120">
        <f t="shared" si="6"/>
        <v>2039</v>
      </c>
      <c r="W54" s="120">
        <f t="shared" si="6"/>
        <v>2040</v>
      </c>
      <c r="X54" s="120">
        <f t="shared" si="6"/>
        <v>2041</v>
      </c>
      <c r="Y54" s="120">
        <f t="shared" si="6"/>
        <v>2042</v>
      </c>
      <c r="Z54" s="120">
        <f t="shared" si="6"/>
        <v>2043</v>
      </c>
      <c r="AA54" s="120">
        <f t="shared" si="6"/>
        <v>2044</v>
      </c>
      <c r="AB54" s="120">
        <f t="shared" si="6"/>
        <v>2045</v>
      </c>
      <c r="AC54" s="120">
        <f t="shared" si="6"/>
        <v>2046</v>
      </c>
      <c r="AD54" s="120">
        <f t="shared" si="6"/>
        <v>2047</v>
      </c>
      <c r="AE54" s="120">
        <f t="shared" si="6"/>
        <v>2048</v>
      </c>
      <c r="AF54" s="120">
        <f t="shared" si="6"/>
        <v>2049</v>
      </c>
      <c r="AG54" s="120">
        <f t="shared" si="6"/>
        <v>2050</v>
      </c>
    </row>
    <row r="55" spans="3:33" x14ac:dyDescent="0.2">
      <c r="C55" s="121" t="s">
        <v>314</v>
      </c>
      <c r="D55" s="59">
        <f>D49</f>
        <v>303.89999999999998</v>
      </c>
      <c r="E55" s="59">
        <f t="shared" ref="E55:AG55" si="7">D55</f>
        <v>303.89999999999998</v>
      </c>
      <c r="F55" s="59">
        <f t="shared" si="7"/>
        <v>303.89999999999998</v>
      </c>
      <c r="G55" s="59">
        <f t="shared" si="7"/>
        <v>303.89999999999998</v>
      </c>
      <c r="H55" s="59">
        <f t="shared" si="7"/>
        <v>303.89999999999998</v>
      </c>
      <c r="I55" s="59">
        <f t="shared" si="7"/>
        <v>303.89999999999998</v>
      </c>
      <c r="J55" s="59">
        <f t="shared" si="7"/>
        <v>303.89999999999998</v>
      </c>
      <c r="K55" s="59">
        <f t="shared" si="7"/>
        <v>303.89999999999998</v>
      </c>
      <c r="L55" s="59">
        <f t="shared" si="7"/>
        <v>303.89999999999998</v>
      </c>
      <c r="M55" s="59">
        <f t="shared" si="7"/>
        <v>303.89999999999998</v>
      </c>
      <c r="N55" s="59">
        <f t="shared" si="7"/>
        <v>303.89999999999998</v>
      </c>
      <c r="O55" s="59">
        <f t="shared" si="7"/>
        <v>303.89999999999998</v>
      </c>
      <c r="P55" s="59">
        <f t="shared" si="7"/>
        <v>303.89999999999998</v>
      </c>
      <c r="Q55" s="59">
        <f t="shared" si="7"/>
        <v>303.89999999999998</v>
      </c>
      <c r="R55" s="59">
        <f t="shared" si="7"/>
        <v>303.89999999999998</v>
      </c>
      <c r="S55" s="59">
        <f t="shared" si="7"/>
        <v>303.89999999999998</v>
      </c>
      <c r="T55" s="59">
        <f t="shared" si="7"/>
        <v>303.89999999999998</v>
      </c>
      <c r="U55" s="59">
        <f t="shared" si="7"/>
        <v>303.89999999999998</v>
      </c>
      <c r="V55" s="59">
        <f t="shared" si="7"/>
        <v>303.89999999999998</v>
      </c>
      <c r="W55" s="59">
        <f t="shared" si="7"/>
        <v>303.89999999999998</v>
      </c>
      <c r="X55" s="59">
        <f t="shared" si="7"/>
        <v>303.89999999999998</v>
      </c>
      <c r="Y55" s="59">
        <f t="shared" si="7"/>
        <v>303.89999999999998</v>
      </c>
      <c r="Z55" s="59">
        <f t="shared" si="7"/>
        <v>303.89999999999998</v>
      </c>
      <c r="AA55" s="59">
        <f t="shared" si="7"/>
        <v>303.89999999999998</v>
      </c>
      <c r="AB55" s="59">
        <f t="shared" si="7"/>
        <v>303.89999999999998</v>
      </c>
      <c r="AC55" s="59">
        <f t="shared" si="7"/>
        <v>303.89999999999998</v>
      </c>
      <c r="AD55" s="59">
        <f t="shared" si="7"/>
        <v>303.89999999999998</v>
      </c>
      <c r="AE55" s="59">
        <f t="shared" si="7"/>
        <v>303.89999999999998</v>
      </c>
      <c r="AF55" s="59">
        <f t="shared" si="7"/>
        <v>303.89999999999998</v>
      </c>
      <c r="AG55" s="59">
        <f t="shared" si="7"/>
        <v>303.89999999999998</v>
      </c>
    </row>
    <row r="56" spans="3:33" x14ac:dyDescent="0.2">
      <c r="C56" s="121" t="s">
        <v>315</v>
      </c>
      <c r="D56" s="59">
        <f>D55</f>
        <v>303.89999999999998</v>
      </c>
      <c r="E56" s="59">
        <f>E55</f>
        <v>303.89999999999998</v>
      </c>
      <c r="F56" s="59">
        <f>F55</f>
        <v>303.89999999999998</v>
      </c>
      <c r="G56" s="59">
        <f>G55</f>
        <v>303.89999999999998</v>
      </c>
      <c r="H56" s="59">
        <f>H55</f>
        <v>303.89999999999998</v>
      </c>
      <c r="I56" s="46">
        <f>H56 + ($M56-$H56)/($M$21-$H$21)</f>
        <v>300.86099999999999</v>
      </c>
      <c r="J56" s="46">
        <f>I56 + ($M56-$H56)/($M$21-$H$21)</f>
        <v>297.822</v>
      </c>
      <c r="K56" s="46">
        <f>J56 + ($M56-$H56)/($M$21-$H$21)</f>
        <v>294.78300000000002</v>
      </c>
      <c r="L56" s="46">
        <f>K56 + ($M56-$H56)/($M$21-$H$21)</f>
        <v>291.74400000000003</v>
      </c>
      <c r="M56" s="3">
        <f>D49-D50</f>
        <v>288.70499999999998</v>
      </c>
      <c r="N56" s="46">
        <f t="shared" ref="N56:AF56" si="8">M56 + ($AG56-$M56)/($AG$21-$M$21)</f>
        <v>286.42574999999999</v>
      </c>
      <c r="O56" s="46">
        <f t="shared" si="8"/>
        <v>284.1465</v>
      </c>
      <c r="P56" s="46">
        <f t="shared" si="8"/>
        <v>281.86725000000001</v>
      </c>
      <c r="Q56" s="46">
        <f t="shared" si="8"/>
        <v>279.58800000000002</v>
      </c>
      <c r="R56" s="46">
        <f t="shared" si="8"/>
        <v>277.30875000000003</v>
      </c>
      <c r="S56" s="46">
        <f t="shared" si="8"/>
        <v>275.02950000000004</v>
      </c>
      <c r="T56" s="46">
        <f t="shared" si="8"/>
        <v>272.75025000000005</v>
      </c>
      <c r="U56" s="46">
        <f t="shared" si="8"/>
        <v>270.47100000000006</v>
      </c>
      <c r="V56" s="46">
        <f t="shared" si="8"/>
        <v>268.19175000000007</v>
      </c>
      <c r="W56" s="46">
        <f t="shared" si="8"/>
        <v>265.91250000000008</v>
      </c>
      <c r="X56" s="46">
        <f t="shared" si="8"/>
        <v>263.63325000000009</v>
      </c>
      <c r="Y56" s="46">
        <f t="shared" si="8"/>
        <v>261.3540000000001</v>
      </c>
      <c r="Z56" s="46">
        <f t="shared" si="8"/>
        <v>259.07475000000011</v>
      </c>
      <c r="AA56" s="46">
        <f t="shared" si="8"/>
        <v>256.79550000000012</v>
      </c>
      <c r="AB56" s="46">
        <f t="shared" si="8"/>
        <v>254.51625000000013</v>
      </c>
      <c r="AC56" s="46">
        <f t="shared" si="8"/>
        <v>252.23700000000014</v>
      </c>
      <c r="AD56" s="46">
        <f t="shared" si="8"/>
        <v>249.95775000000015</v>
      </c>
      <c r="AE56" s="46">
        <f t="shared" si="8"/>
        <v>247.67850000000016</v>
      </c>
      <c r="AF56" s="46">
        <f t="shared" si="8"/>
        <v>245.39925000000017</v>
      </c>
      <c r="AG56" s="3">
        <f>AG55-D51</f>
        <v>243.11999999999998</v>
      </c>
    </row>
    <row r="57" spans="3:33" x14ac:dyDescent="0.2">
      <c r="C57" s="121" t="s">
        <v>316</v>
      </c>
      <c r="D57" s="37">
        <f>(SUM(I55:M55)-SUM(I56:M56))</f>
        <v>45.585000000000036</v>
      </c>
      <c r="E57" s="60" t="str">
        <f>ROUND(D57,1)&amp;" tons "&amp;C49&amp;", "</f>
        <v xml:space="preserve">45.6 tons PM2.5, </v>
      </c>
      <c r="F57" s="36"/>
      <c r="G57" s="36"/>
      <c r="H57" s="36"/>
      <c r="I57" s="36"/>
      <c r="J57" s="36"/>
      <c r="K57" s="36"/>
      <c r="L57" s="36"/>
      <c r="M57" s="36"/>
    </row>
    <row r="58" spans="3:33" x14ac:dyDescent="0.2">
      <c r="C58" s="121" t="s">
        <v>318</v>
      </c>
      <c r="D58" s="37">
        <f>(SUM(I55:AG55)-SUM(I56:AG56))</f>
        <v>828.12749999999414</v>
      </c>
      <c r="E58" s="60" t="str">
        <f>ROUND(D58,1)&amp;" tons "&amp;C49&amp;", "</f>
        <v xml:space="preserve">828.1 tons PM2.5, </v>
      </c>
    </row>
    <row r="59" spans="3:33" x14ac:dyDescent="0.2">
      <c r="C59" s="121" t="s">
        <v>367</v>
      </c>
      <c r="D59" s="37">
        <f>(M55-M56)</f>
        <v>15.194999999999993</v>
      </c>
      <c r="E59" s="60" t="str">
        <f>ROUND(D59,1)&amp;" tons/yr "&amp;C49&amp;", "</f>
        <v xml:space="preserve">15.2 tons/yr PM2.5, </v>
      </c>
    </row>
    <row r="61" spans="3:33" x14ac:dyDescent="0.2">
      <c r="C61" s="120"/>
      <c r="D61" s="120" t="s">
        <v>53</v>
      </c>
    </row>
    <row r="62" spans="3:33" x14ac:dyDescent="0.2">
      <c r="C62" s="121" t="s">
        <v>48</v>
      </c>
      <c r="D62" s="46">
        <f>D31</f>
        <v>809.2</v>
      </c>
    </row>
    <row r="63" spans="3:33" x14ac:dyDescent="0.2">
      <c r="C63" s="121" t="s">
        <v>312</v>
      </c>
      <c r="D63" s="46">
        <f>D62*D10</f>
        <v>40.460000000000008</v>
      </c>
    </row>
    <row r="64" spans="3:33" x14ac:dyDescent="0.2">
      <c r="C64" s="121" t="s">
        <v>313</v>
      </c>
      <c r="D64" s="46">
        <f>D62*D11</f>
        <v>161.84000000000003</v>
      </c>
      <c r="E64" s="36"/>
    </row>
    <row r="67" spans="3:33" x14ac:dyDescent="0.2">
      <c r="C67" s="120"/>
      <c r="D67" s="120">
        <v>2021</v>
      </c>
      <c r="E67" s="120">
        <f t="shared" ref="E67:AG67" si="9">D67+1</f>
        <v>2022</v>
      </c>
      <c r="F67" s="120">
        <f t="shared" si="9"/>
        <v>2023</v>
      </c>
      <c r="G67" s="120">
        <f t="shared" si="9"/>
        <v>2024</v>
      </c>
      <c r="H67" s="120">
        <f t="shared" si="9"/>
        <v>2025</v>
      </c>
      <c r="I67" s="120">
        <f t="shared" si="9"/>
        <v>2026</v>
      </c>
      <c r="J67" s="120">
        <f t="shared" si="9"/>
        <v>2027</v>
      </c>
      <c r="K67" s="120">
        <f t="shared" si="9"/>
        <v>2028</v>
      </c>
      <c r="L67" s="120">
        <f t="shared" si="9"/>
        <v>2029</v>
      </c>
      <c r="M67" s="120">
        <f t="shared" si="9"/>
        <v>2030</v>
      </c>
      <c r="N67" s="120">
        <f t="shared" si="9"/>
        <v>2031</v>
      </c>
      <c r="O67" s="120">
        <f t="shared" si="9"/>
        <v>2032</v>
      </c>
      <c r="P67" s="120">
        <f t="shared" si="9"/>
        <v>2033</v>
      </c>
      <c r="Q67" s="120">
        <f t="shared" si="9"/>
        <v>2034</v>
      </c>
      <c r="R67" s="120">
        <f t="shared" si="9"/>
        <v>2035</v>
      </c>
      <c r="S67" s="120">
        <f t="shared" si="9"/>
        <v>2036</v>
      </c>
      <c r="T67" s="120">
        <f t="shared" si="9"/>
        <v>2037</v>
      </c>
      <c r="U67" s="120">
        <f t="shared" si="9"/>
        <v>2038</v>
      </c>
      <c r="V67" s="120">
        <f t="shared" si="9"/>
        <v>2039</v>
      </c>
      <c r="W67" s="120">
        <f t="shared" si="9"/>
        <v>2040</v>
      </c>
      <c r="X67" s="120">
        <f t="shared" si="9"/>
        <v>2041</v>
      </c>
      <c r="Y67" s="120">
        <f t="shared" si="9"/>
        <v>2042</v>
      </c>
      <c r="Z67" s="120">
        <f t="shared" si="9"/>
        <v>2043</v>
      </c>
      <c r="AA67" s="120">
        <f t="shared" si="9"/>
        <v>2044</v>
      </c>
      <c r="AB67" s="120">
        <f t="shared" si="9"/>
        <v>2045</v>
      </c>
      <c r="AC67" s="120">
        <f t="shared" si="9"/>
        <v>2046</v>
      </c>
      <c r="AD67" s="120">
        <f t="shared" si="9"/>
        <v>2047</v>
      </c>
      <c r="AE67" s="120">
        <f t="shared" si="9"/>
        <v>2048</v>
      </c>
      <c r="AF67" s="120">
        <f t="shared" si="9"/>
        <v>2049</v>
      </c>
      <c r="AG67" s="120">
        <f t="shared" si="9"/>
        <v>2050</v>
      </c>
    </row>
    <row r="68" spans="3:33" x14ac:dyDescent="0.2">
      <c r="C68" s="121" t="s">
        <v>314</v>
      </c>
      <c r="D68" s="59">
        <f>D62</f>
        <v>809.2</v>
      </c>
      <c r="E68" s="59">
        <f t="shared" ref="E68:AG68" si="10">D68</f>
        <v>809.2</v>
      </c>
      <c r="F68" s="59">
        <f t="shared" si="10"/>
        <v>809.2</v>
      </c>
      <c r="G68" s="59">
        <f t="shared" si="10"/>
        <v>809.2</v>
      </c>
      <c r="H68" s="59">
        <f t="shared" si="10"/>
        <v>809.2</v>
      </c>
      <c r="I68" s="59">
        <f t="shared" si="10"/>
        <v>809.2</v>
      </c>
      <c r="J68" s="59">
        <f t="shared" si="10"/>
        <v>809.2</v>
      </c>
      <c r="K68" s="59">
        <f t="shared" si="10"/>
        <v>809.2</v>
      </c>
      <c r="L68" s="59">
        <f t="shared" si="10"/>
        <v>809.2</v>
      </c>
      <c r="M68" s="59">
        <f t="shared" si="10"/>
        <v>809.2</v>
      </c>
      <c r="N68" s="59">
        <f t="shared" si="10"/>
        <v>809.2</v>
      </c>
      <c r="O68" s="59">
        <f t="shared" si="10"/>
        <v>809.2</v>
      </c>
      <c r="P68" s="59">
        <f t="shared" si="10"/>
        <v>809.2</v>
      </c>
      <c r="Q68" s="59">
        <f t="shared" si="10"/>
        <v>809.2</v>
      </c>
      <c r="R68" s="59">
        <f t="shared" si="10"/>
        <v>809.2</v>
      </c>
      <c r="S68" s="59">
        <f t="shared" si="10"/>
        <v>809.2</v>
      </c>
      <c r="T68" s="59">
        <f t="shared" si="10"/>
        <v>809.2</v>
      </c>
      <c r="U68" s="59">
        <f t="shared" si="10"/>
        <v>809.2</v>
      </c>
      <c r="V68" s="59">
        <f t="shared" si="10"/>
        <v>809.2</v>
      </c>
      <c r="W68" s="59">
        <f t="shared" si="10"/>
        <v>809.2</v>
      </c>
      <c r="X68" s="59">
        <f t="shared" si="10"/>
        <v>809.2</v>
      </c>
      <c r="Y68" s="59">
        <f t="shared" si="10"/>
        <v>809.2</v>
      </c>
      <c r="Z68" s="59">
        <f t="shared" si="10"/>
        <v>809.2</v>
      </c>
      <c r="AA68" s="59">
        <f t="shared" si="10"/>
        <v>809.2</v>
      </c>
      <c r="AB68" s="59">
        <f t="shared" si="10"/>
        <v>809.2</v>
      </c>
      <c r="AC68" s="59">
        <f t="shared" si="10"/>
        <v>809.2</v>
      </c>
      <c r="AD68" s="59">
        <f t="shared" si="10"/>
        <v>809.2</v>
      </c>
      <c r="AE68" s="59">
        <f t="shared" si="10"/>
        <v>809.2</v>
      </c>
      <c r="AF68" s="59">
        <f t="shared" si="10"/>
        <v>809.2</v>
      </c>
      <c r="AG68" s="59">
        <f t="shared" si="10"/>
        <v>809.2</v>
      </c>
    </row>
    <row r="69" spans="3:33" x14ac:dyDescent="0.2">
      <c r="C69" s="121" t="s">
        <v>315</v>
      </c>
      <c r="D69" s="59">
        <f>D68</f>
        <v>809.2</v>
      </c>
      <c r="E69" s="59">
        <f>E68</f>
        <v>809.2</v>
      </c>
      <c r="F69" s="59">
        <f>F68</f>
        <v>809.2</v>
      </c>
      <c r="G69" s="59">
        <f>G68</f>
        <v>809.2</v>
      </c>
      <c r="H69" s="59">
        <f>H68</f>
        <v>809.2</v>
      </c>
      <c r="I69" s="46">
        <f>H69 + ($M69-$H69)/($M$21-$H$21)</f>
        <v>801.10800000000006</v>
      </c>
      <c r="J69" s="46">
        <f>I69 + ($M69-$H69)/($M$21-$H$21)</f>
        <v>793.01600000000008</v>
      </c>
      <c r="K69" s="46">
        <f>J69 + ($M69-$H69)/($M$21-$H$21)</f>
        <v>784.92400000000009</v>
      </c>
      <c r="L69" s="46">
        <f>K69 + ($M69-$H69)/($M$21-$H$21)</f>
        <v>776.83200000000011</v>
      </c>
      <c r="M69" s="3">
        <f>D62-D63</f>
        <v>768.74</v>
      </c>
      <c r="N69" s="46">
        <f t="shared" ref="N69:AF69" si="11">M69 + ($AG69-$M69)/($AG$21-$M$21)</f>
        <v>762.67100000000005</v>
      </c>
      <c r="O69" s="46">
        <f t="shared" si="11"/>
        <v>756.60200000000009</v>
      </c>
      <c r="P69" s="46">
        <f t="shared" si="11"/>
        <v>750.53300000000013</v>
      </c>
      <c r="Q69" s="46">
        <f t="shared" si="11"/>
        <v>744.46400000000017</v>
      </c>
      <c r="R69" s="46">
        <f t="shared" si="11"/>
        <v>738.39500000000021</v>
      </c>
      <c r="S69" s="46">
        <f t="shared" si="11"/>
        <v>732.32600000000025</v>
      </c>
      <c r="T69" s="46">
        <f t="shared" si="11"/>
        <v>726.25700000000029</v>
      </c>
      <c r="U69" s="46">
        <f t="shared" si="11"/>
        <v>720.18800000000033</v>
      </c>
      <c r="V69" s="46">
        <f t="shared" si="11"/>
        <v>714.11900000000037</v>
      </c>
      <c r="W69" s="46">
        <f t="shared" si="11"/>
        <v>708.05000000000041</v>
      </c>
      <c r="X69" s="46">
        <f t="shared" si="11"/>
        <v>701.98100000000045</v>
      </c>
      <c r="Y69" s="46">
        <f t="shared" si="11"/>
        <v>695.91200000000049</v>
      </c>
      <c r="Z69" s="46">
        <f t="shared" si="11"/>
        <v>689.84300000000053</v>
      </c>
      <c r="AA69" s="46">
        <f t="shared" si="11"/>
        <v>683.77400000000057</v>
      </c>
      <c r="AB69" s="46">
        <f t="shared" si="11"/>
        <v>677.70500000000061</v>
      </c>
      <c r="AC69" s="46">
        <f t="shared" si="11"/>
        <v>671.63600000000065</v>
      </c>
      <c r="AD69" s="46">
        <f t="shared" si="11"/>
        <v>665.56700000000069</v>
      </c>
      <c r="AE69" s="46">
        <f t="shared" si="11"/>
        <v>659.49800000000073</v>
      </c>
      <c r="AF69" s="46">
        <f t="shared" si="11"/>
        <v>653.42900000000077</v>
      </c>
      <c r="AG69" s="3">
        <f>AG68-D64</f>
        <v>647.36</v>
      </c>
    </row>
    <row r="70" spans="3:33" x14ac:dyDescent="0.2">
      <c r="C70" s="121" t="s">
        <v>316</v>
      </c>
      <c r="D70" s="37">
        <f>(SUM(I68:M68)-SUM(I69:M69))</f>
        <v>121.38000000000011</v>
      </c>
      <c r="E70" s="60" t="str">
        <f>ROUND(D70,1)&amp;" tons "&amp;C62&amp;", "</f>
        <v xml:space="preserve">121.4 tons PM10, </v>
      </c>
      <c r="F70" s="36"/>
      <c r="G70" s="36"/>
      <c r="H70" s="36"/>
      <c r="I70" s="36"/>
      <c r="J70" s="36"/>
      <c r="K70" s="36"/>
      <c r="L70" s="36"/>
      <c r="M70" s="36"/>
    </row>
    <row r="71" spans="3:33" x14ac:dyDescent="0.2">
      <c r="C71" s="121" t="s">
        <v>318</v>
      </c>
      <c r="D71" s="37">
        <f>(SUM(I68:AG68)-SUM(I69:AG69))</f>
        <v>2205.0699999999997</v>
      </c>
      <c r="E71" s="60" t="str">
        <f>ROUND(D71,1)&amp;" tons "&amp;C62&amp;", "</f>
        <v xml:space="preserve">2205.1 tons PM10, </v>
      </c>
    </row>
    <row r="72" spans="3:33" x14ac:dyDescent="0.2">
      <c r="C72" s="121" t="s">
        <v>367</v>
      </c>
      <c r="D72" s="37">
        <f>(M68-M69)</f>
        <v>40.460000000000036</v>
      </c>
      <c r="E72" s="60" t="str">
        <f>ROUND(D72,1)&amp;" tons/yr "&amp;C62&amp;", "</f>
        <v xml:space="preserve">40.5 tons/yr PM10, </v>
      </c>
    </row>
    <row r="75" spans="3:33" x14ac:dyDescent="0.2">
      <c r="C75" s="120"/>
      <c r="D75" s="120" t="s">
        <v>53</v>
      </c>
    </row>
    <row r="76" spans="3:33" x14ac:dyDescent="0.2">
      <c r="C76" s="121" t="s">
        <v>293</v>
      </c>
      <c r="D76" s="46">
        <f>D32</f>
        <v>55.5</v>
      </c>
    </row>
    <row r="77" spans="3:33" x14ac:dyDescent="0.2">
      <c r="C77" s="121" t="s">
        <v>312</v>
      </c>
      <c r="D77" s="46">
        <f>D76*D10</f>
        <v>2.7750000000000004</v>
      </c>
    </row>
    <row r="78" spans="3:33" x14ac:dyDescent="0.2">
      <c r="C78" s="121" t="s">
        <v>313</v>
      </c>
      <c r="D78" s="46">
        <f>D76*D11</f>
        <v>11.100000000000001</v>
      </c>
      <c r="E78" s="36"/>
    </row>
    <row r="81" spans="3:33" x14ac:dyDescent="0.2">
      <c r="C81" s="120"/>
      <c r="D81" s="120">
        <v>2021</v>
      </c>
      <c r="E81" s="120">
        <f t="shared" ref="E81:AG81" si="12">D81+1</f>
        <v>2022</v>
      </c>
      <c r="F81" s="120">
        <f t="shared" si="12"/>
        <v>2023</v>
      </c>
      <c r="G81" s="120">
        <f t="shared" si="12"/>
        <v>2024</v>
      </c>
      <c r="H81" s="120">
        <f t="shared" si="12"/>
        <v>2025</v>
      </c>
      <c r="I81" s="120">
        <f t="shared" si="12"/>
        <v>2026</v>
      </c>
      <c r="J81" s="120">
        <f t="shared" si="12"/>
        <v>2027</v>
      </c>
      <c r="K81" s="120">
        <f t="shared" si="12"/>
        <v>2028</v>
      </c>
      <c r="L81" s="120">
        <f t="shared" si="12"/>
        <v>2029</v>
      </c>
      <c r="M81" s="120">
        <f t="shared" si="12"/>
        <v>2030</v>
      </c>
      <c r="N81" s="120">
        <f t="shared" si="12"/>
        <v>2031</v>
      </c>
      <c r="O81" s="120">
        <f t="shared" si="12"/>
        <v>2032</v>
      </c>
      <c r="P81" s="120">
        <f t="shared" si="12"/>
        <v>2033</v>
      </c>
      <c r="Q81" s="120">
        <f t="shared" si="12"/>
        <v>2034</v>
      </c>
      <c r="R81" s="120">
        <f t="shared" si="12"/>
        <v>2035</v>
      </c>
      <c r="S81" s="120">
        <f t="shared" si="12"/>
        <v>2036</v>
      </c>
      <c r="T81" s="120">
        <f t="shared" si="12"/>
        <v>2037</v>
      </c>
      <c r="U81" s="120">
        <f t="shared" si="12"/>
        <v>2038</v>
      </c>
      <c r="V81" s="120">
        <f t="shared" si="12"/>
        <v>2039</v>
      </c>
      <c r="W81" s="120">
        <f t="shared" si="12"/>
        <v>2040</v>
      </c>
      <c r="X81" s="120">
        <f t="shared" si="12"/>
        <v>2041</v>
      </c>
      <c r="Y81" s="120">
        <f t="shared" si="12"/>
        <v>2042</v>
      </c>
      <c r="Z81" s="120">
        <f t="shared" si="12"/>
        <v>2043</v>
      </c>
      <c r="AA81" s="120">
        <f t="shared" si="12"/>
        <v>2044</v>
      </c>
      <c r="AB81" s="120">
        <f t="shared" si="12"/>
        <v>2045</v>
      </c>
      <c r="AC81" s="120">
        <f t="shared" si="12"/>
        <v>2046</v>
      </c>
      <c r="AD81" s="120">
        <f t="shared" si="12"/>
        <v>2047</v>
      </c>
      <c r="AE81" s="120">
        <f t="shared" si="12"/>
        <v>2048</v>
      </c>
      <c r="AF81" s="120">
        <f t="shared" si="12"/>
        <v>2049</v>
      </c>
      <c r="AG81" s="120">
        <f t="shared" si="12"/>
        <v>2050</v>
      </c>
    </row>
    <row r="82" spans="3:33" x14ac:dyDescent="0.2">
      <c r="C82" s="121" t="s">
        <v>314</v>
      </c>
      <c r="D82" s="59">
        <f>D76</f>
        <v>55.5</v>
      </c>
      <c r="E82" s="59">
        <f t="shared" ref="E82:AG82" si="13">D82</f>
        <v>55.5</v>
      </c>
      <c r="F82" s="59">
        <f t="shared" si="13"/>
        <v>55.5</v>
      </c>
      <c r="G82" s="59">
        <f t="shared" si="13"/>
        <v>55.5</v>
      </c>
      <c r="H82" s="59">
        <f t="shared" si="13"/>
        <v>55.5</v>
      </c>
      <c r="I82" s="59">
        <f t="shared" si="13"/>
        <v>55.5</v>
      </c>
      <c r="J82" s="59">
        <f t="shared" si="13"/>
        <v>55.5</v>
      </c>
      <c r="K82" s="59">
        <f t="shared" si="13"/>
        <v>55.5</v>
      </c>
      <c r="L82" s="59">
        <f t="shared" si="13"/>
        <v>55.5</v>
      </c>
      <c r="M82" s="59">
        <f t="shared" si="13"/>
        <v>55.5</v>
      </c>
      <c r="N82" s="59">
        <f t="shared" si="13"/>
        <v>55.5</v>
      </c>
      <c r="O82" s="59">
        <f t="shared" si="13"/>
        <v>55.5</v>
      </c>
      <c r="P82" s="59">
        <f t="shared" si="13"/>
        <v>55.5</v>
      </c>
      <c r="Q82" s="59">
        <f t="shared" si="13"/>
        <v>55.5</v>
      </c>
      <c r="R82" s="59">
        <f t="shared" si="13"/>
        <v>55.5</v>
      </c>
      <c r="S82" s="59">
        <f t="shared" si="13"/>
        <v>55.5</v>
      </c>
      <c r="T82" s="59">
        <f t="shared" si="13"/>
        <v>55.5</v>
      </c>
      <c r="U82" s="59">
        <f t="shared" si="13"/>
        <v>55.5</v>
      </c>
      <c r="V82" s="59">
        <f t="shared" si="13"/>
        <v>55.5</v>
      </c>
      <c r="W82" s="59">
        <f t="shared" si="13"/>
        <v>55.5</v>
      </c>
      <c r="X82" s="59">
        <f t="shared" si="13"/>
        <v>55.5</v>
      </c>
      <c r="Y82" s="59">
        <f t="shared" si="13"/>
        <v>55.5</v>
      </c>
      <c r="Z82" s="59">
        <f t="shared" si="13"/>
        <v>55.5</v>
      </c>
      <c r="AA82" s="59">
        <f t="shared" si="13"/>
        <v>55.5</v>
      </c>
      <c r="AB82" s="59">
        <f t="shared" si="13"/>
        <v>55.5</v>
      </c>
      <c r="AC82" s="59">
        <f t="shared" si="13"/>
        <v>55.5</v>
      </c>
      <c r="AD82" s="59">
        <f t="shared" si="13"/>
        <v>55.5</v>
      </c>
      <c r="AE82" s="59">
        <f t="shared" si="13"/>
        <v>55.5</v>
      </c>
      <c r="AF82" s="59">
        <f t="shared" si="13"/>
        <v>55.5</v>
      </c>
      <c r="AG82" s="59">
        <f t="shared" si="13"/>
        <v>55.5</v>
      </c>
    </row>
    <row r="83" spans="3:33" x14ac:dyDescent="0.2">
      <c r="C83" s="121" t="s">
        <v>315</v>
      </c>
      <c r="D83" s="59">
        <f>D82</f>
        <v>55.5</v>
      </c>
      <c r="E83" s="59">
        <f>E82</f>
        <v>55.5</v>
      </c>
      <c r="F83" s="59">
        <f>F82</f>
        <v>55.5</v>
      </c>
      <c r="G83" s="59">
        <f>G82</f>
        <v>55.5</v>
      </c>
      <c r="H83" s="59">
        <f>H82</f>
        <v>55.5</v>
      </c>
      <c r="I83" s="46">
        <f>H83 + ($M83-$H83)/($M$21-$H$21)</f>
        <v>54.945</v>
      </c>
      <c r="J83" s="46">
        <f>I83 + ($M83-$H83)/($M$21-$H$21)</f>
        <v>54.39</v>
      </c>
      <c r="K83" s="46">
        <f>J83 + ($M83-$H83)/($M$21-$H$21)</f>
        <v>53.835000000000001</v>
      </c>
      <c r="L83" s="46">
        <f>K83 + ($M83-$H83)/($M$21-$H$21)</f>
        <v>53.28</v>
      </c>
      <c r="M83" s="3">
        <f>D76-D77</f>
        <v>52.725000000000001</v>
      </c>
      <c r="N83" s="46">
        <f t="shared" ref="N83:AF83" si="14">M83 + ($AG83-$M83)/($AG$21-$M$21)</f>
        <v>52.308750000000003</v>
      </c>
      <c r="O83" s="46">
        <f t="shared" si="14"/>
        <v>51.892500000000005</v>
      </c>
      <c r="P83" s="46">
        <f t="shared" si="14"/>
        <v>51.476250000000007</v>
      </c>
      <c r="Q83" s="46">
        <f t="shared" si="14"/>
        <v>51.060000000000009</v>
      </c>
      <c r="R83" s="46">
        <f t="shared" si="14"/>
        <v>50.643750000000011</v>
      </c>
      <c r="S83" s="46">
        <f t="shared" si="14"/>
        <v>50.227500000000013</v>
      </c>
      <c r="T83" s="46">
        <f t="shared" si="14"/>
        <v>49.811250000000015</v>
      </c>
      <c r="U83" s="46">
        <f t="shared" si="14"/>
        <v>49.395000000000017</v>
      </c>
      <c r="V83" s="46">
        <f t="shared" si="14"/>
        <v>48.978750000000019</v>
      </c>
      <c r="W83" s="46">
        <f t="shared" si="14"/>
        <v>48.562500000000021</v>
      </c>
      <c r="X83" s="46">
        <f t="shared" si="14"/>
        <v>48.146250000000023</v>
      </c>
      <c r="Y83" s="46">
        <f t="shared" si="14"/>
        <v>47.730000000000025</v>
      </c>
      <c r="Z83" s="46">
        <f t="shared" si="14"/>
        <v>47.313750000000027</v>
      </c>
      <c r="AA83" s="46">
        <f t="shared" si="14"/>
        <v>46.897500000000029</v>
      </c>
      <c r="AB83" s="46">
        <f t="shared" si="14"/>
        <v>46.481250000000031</v>
      </c>
      <c r="AC83" s="46">
        <f t="shared" si="14"/>
        <v>46.065000000000033</v>
      </c>
      <c r="AD83" s="46">
        <f t="shared" si="14"/>
        <v>45.648750000000035</v>
      </c>
      <c r="AE83" s="46">
        <f t="shared" si="14"/>
        <v>45.232500000000037</v>
      </c>
      <c r="AF83" s="46">
        <f t="shared" si="14"/>
        <v>44.816250000000039</v>
      </c>
      <c r="AG83" s="3">
        <f>AG82-D78</f>
        <v>44.4</v>
      </c>
    </row>
    <row r="84" spans="3:33" x14ac:dyDescent="0.2">
      <c r="C84" s="121" t="s">
        <v>316</v>
      </c>
      <c r="D84" s="37">
        <f>(SUM(I82:M82)-SUM(I83:M83))</f>
        <v>8.3249999999999886</v>
      </c>
      <c r="E84" s="60" t="str">
        <f>ROUND(D84,1)&amp;" tons "&amp;C76&amp;", "</f>
        <v xml:space="preserve">8.3 tons SO2, </v>
      </c>
      <c r="F84" s="36"/>
      <c r="G84" s="36"/>
      <c r="H84" s="36"/>
      <c r="I84" s="36"/>
      <c r="J84" s="36"/>
      <c r="K84" s="36"/>
      <c r="L84" s="36"/>
      <c r="M84" s="36"/>
    </row>
    <row r="85" spans="3:33" x14ac:dyDescent="0.2">
      <c r="C85" s="121" t="s">
        <v>318</v>
      </c>
      <c r="D85" s="37">
        <f>(SUM(I82:AG82)-SUM(I83:AG83))</f>
        <v>151.23749999999973</v>
      </c>
      <c r="E85" s="60" t="str">
        <f>ROUND(D85,1)&amp;" tons "&amp;C76&amp;", "</f>
        <v xml:space="preserve">151.2 tons SO2, </v>
      </c>
    </row>
    <row r="86" spans="3:33" x14ac:dyDescent="0.2">
      <c r="C86" s="121" t="s">
        <v>367</v>
      </c>
      <c r="D86" s="37">
        <f>(M82-M83)</f>
        <v>2.7749999999999986</v>
      </c>
      <c r="E86" s="60" t="str">
        <f>ROUND(D86,1)&amp;" tons/yr "&amp;C76&amp;", "</f>
        <v xml:space="preserve">2.8 tons/yr SO2, </v>
      </c>
    </row>
    <row r="88" spans="3:33" x14ac:dyDescent="0.2">
      <c r="C88" s="120"/>
      <c r="D88" s="120" t="s">
        <v>53</v>
      </c>
    </row>
    <row r="89" spans="3:33" x14ac:dyDescent="0.2">
      <c r="C89" s="121" t="s">
        <v>50</v>
      </c>
      <c r="D89" s="46">
        <f>D33</f>
        <v>8466</v>
      </c>
    </row>
    <row r="90" spans="3:33" x14ac:dyDescent="0.2">
      <c r="C90" s="121" t="s">
        <v>312</v>
      </c>
      <c r="D90" s="46">
        <f>D89*D10</f>
        <v>423.3</v>
      </c>
    </row>
    <row r="91" spans="3:33" x14ac:dyDescent="0.2">
      <c r="C91" s="121" t="s">
        <v>313</v>
      </c>
      <c r="D91" s="46">
        <f>D89*D11</f>
        <v>1693.2</v>
      </c>
      <c r="E91" s="36"/>
    </row>
    <row r="94" spans="3:33" x14ac:dyDescent="0.2">
      <c r="C94" s="120"/>
      <c r="D94" s="120">
        <v>2021</v>
      </c>
      <c r="E94" s="120">
        <f t="shared" ref="E94:AG94" si="15">D94+1</f>
        <v>2022</v>
      </c>
      <c r="F94" s="120">
        <f t="shared" si="15"/>
        <v>2023</v>
      </c>
      <c r="G94" s="120">
        <f t="shared" si="15"/>
        <v>2024</v>
      </c>
      <c r="H94" s="120">
        <f t="shared" si="15"/>
        <v>2025</v>
      </c>
      <c r="I94" s="120">
        <f t="shared" si="15"/>
        <v>2026</v>
      </c>
      <c r="J94" s="120">
        <f t="shared" si="15"/>
        <v>2027</v>
      </c>
      <c r="K94" s="120">
        <f t="shared" si="15"/>
        <v>2028</v>
      </c>
      <c r="L94" s="120">
        <f t="shared" si="15"/>
        <v>2029</v>
      </c>
      <c r="M94" s="120">
        <f t="shared" si="15"/>
        <v>2030</v>
      </c>
      <c r="N94" s="120">
        <f t="shared" si="15"/>
        <v>2031</v>
      </c>
      <c r="O94" s="120">
        <f t="shared" si="15"/>
        <v>2032</v>
      </c>
      <c r="P94" s="120">
        <f t="shared" si="15"/>
        <v>2033</v>
      </c>
      <c r="Q94" s="120">
        <f t="shared" si="15"/>
        <v>2034</v>
      </c>
      <c r="R94" s="120">
        <f t="shared" si="15"/>
        <v>2035</v>
      </c>
      <c r="S94" s="120">
        <f t="shared" si="15"/>
        <v>2036</v>
      </c>
      <c r="T94" s="120">
        <f t="shared" si="15"/>
        <v>2037</v>
      </c>
      <c r="U94" s="120">
        <f t="shared" si="15"/>
        <v>2038</v>
      </c>
      <c r="V94" s="120">
        <f t="shared" si="15"/>
        <v>2039</v>
      </c>
      <c r="W94" s="120">
        <f t="shared" si="15"/>
        <v>2040</v>
      </c>
      <c r="X94" s="120">
        <f t="shared" si="15"/>
        <v>2041</v>
      </c>
      <c r="Y94" s="120">
        <f t="shared" si="15"/>
        <v>2042</v>
      </c>
      <c r="Z94" s="120">
        <f t="shared" si="15"/>
        <v>2043</v>
      </c>
      <c r="AA94" s="120">
        <f t="shared" si="15"/>
        <v>2044</v>
      </c>
      <c r="AB94" s="120">
        <f t="shared" si="15"/>
        <v>2045</v>
      </c>
      <c r="AC94" s="120">
        <f t="shared" si="15"/>
        <v>2046</v>
      </c>
      <c r="AD94" s="120">
        <f t="shared" si="15"/>
        <v>2047</v>
      </c>
      <c r="AE94" s="120">
        <f t="shared" si="15"/>
        <v>2048</v>
      </c>
      <c r="AF94" s="120">
        <f t="shared" si="15"/>
        <v>2049</v>
      </c>
      <c r="AG94" s="120">
        <f t="shared" si="15"/>
        <v>2050</v>
      </c>
    </row>
    <row r="95" spans="3:33" x14ac:dyDescent="0.2">
      <c r="C95" s="121" t="s">
        <v>314</v>
      </c>
      <c r="D95" s="59">
        <f>D89</f>
        <v>8466</v>
      </c>
      <c r="E95" s="59">
        <f t="shared" ref="E95:AG95" si="16">D95</f>
        <v>8466</v>
      </c>
      <c r="F95" s="59">
        <f t="shared" si="16"/>
        <v>8466</v>
      </c>
      <c r="G95" s="59">
        <f t="shared" si="16"/>
        <v>8466</v>
      </c>
      <c r="H95" s="59">
        <f t="shared" si="16"/>
        <v>8466</v>
      </c>
      <c r="I95" s="59">
        <f t="shared" si="16"/>
        <v>8466</v>
      </c>
      <c r="J95" s="59">
        <f t="shared" si="16"/>
        <v>8466</v>
      </c>
      <c r="K95" s="59">
        <f t="shared" si="16"/>
        <v>8466</v>
      </c>
      <c r="L95" s="59">
        <f t="shared" si="16"/>
        <v>8466</v>
      </c>
      <c r="M95" s="59">
        <f t="shared" si="16"/>
        <v>8466</v>
      </c>
      <c r="N95" s="59">
        <f t="shared" si="16"/>
        <v>8466</v>
      </c>
      <c r="O95" s="59">
        <f t="shared" si="16"/>
        <v>8466</v>
      </c>
      <c r="P95" s="59">
        <f t="shared" si="16"/>
        <v>8466</v>
      </c>
      <c r="Q95" s="59">
        <f t="shared" si="16"/>
        <v>8466</v>
      </c>
      <c r="R95" s="59">
        <f t="shared" si="16"/>
        <v>8466</v>
      </c>
      <c r="S95" s="59">
        <f t="shared" si="16"/>
        <v>8466</v>
      </c>
      <c r="T95" s="59">
        <f t="shared" si="16"/>
        <v>8466</v>
      </c>
      <c r="U95" s="59">
        <f t="shared" si="16"/>
        <v>8466</v>
      </c>
      <c r="V95" s="59">
        <f t="shared" si="16"/>
        <v>8466</v>
      </c>
      <c r="W95" s="59">
        <f t="shared" si="16"/>
        <v>8466</v>
      </c>
      <c r="X95" s="59">
        <f t="shared" si="16"/>
        <v>8466</v>
      </c>
      <c r="Y95" s="59">
        <f t="shared" si="16"/>
        <v>8466</v>
      </c>
      <c r="Z95" s="59">
        <f t="shared" si="16"/>
        <v>8466</v>
      </c>
      <c r="AA95" s="59">
        <f t="shared" si="16"/>
        <v>8466</v>
      </c>
      <c r="AB95" s="59">
        <f t="shared" si="16"/>
        <v>8466</v>
      </c>
      <c r="AC95" s="59">
        <f t="shared" si="16"/>
        <v>8466</v>
      </c>
      <c r="AD95" s="59">
        <f t="shared" si="16"/>
        <v>8466</v>
      </c>
      <c r="AE95" s="59">
        <f t="shared" si="16"/>
        <v>8466</v>
      </c>
      <c r="AF95" s="59">
        <f t="shared" si="16"/>
        <v>8466</v>
      </c>
      <c r="AG95" s="59">
        <f t="shared" si="16"/>
        <v>8466</v>
      </c>
    </row>
    <row r="96" spans="3:33" x14ac:dyDescent="0.2">
      <c r="C96" s="121" t="s">
        <v>315</v>
      </c>
      <c r="D96" s="59">
        <f>D95</f>
        <v>8466</v>
      </c>
      <c r="E96" s="59">
        <f>E95</f>
        <v>8466</v>
      </c>
      <c r="F96" s="59">
        <f>F95</f>
        <v>8466</v>
      </c>
      <c r="G96" s="59">
        <f>G95</f>
        <v>8466</v>
      </c>
      <c r="H96" s="59">
        <f>H95</f>
        <v>8466</v>
      </c>
      <c r="I96" s="46">
        <f>H96 + ($M96-$H96)/($M$21-$H$21)</f>
        <v>8381.34</v>
      </c>
      <c r="J96" s="46">
        <f>I96 + ($M96-$H96)/($M$21-$H$21)</f>
        <v>8296.68</v>
      </c>
      <c r="K96" s="46">
        <f>J96 + ($M96-$H96)/($M$21-$H$21)</f>
        <v>8212.02</v>
      </c>
      <c r="L96" s="46">
        <f>K96 + ($M96-$H96)/($M$21-$H$21)</f>
        <v>8127.3600000000006</v>
      </c>
      <c r="M96" s="3">
        <f>D89-D90</f>
        <v>8042.7</v>
      </c>
      <c r="N96" s="46">
        <f t="shared" ref="N96:AF96" si="17">M96 + ($AG96-$M96)/($AG$21-$M$21)</f>
        <v>7979.2049999999999</v>
      </c>
      <c r="O96" s="46">
        <f t="shared" si="17"/>
        <v>7915.71</v>
      </c>
      <c r="P96" s="46">
        <f t="shared" si="17"/>
        <v>7852.2150000000001</v>
      </c>
      <c r="Q96" s="46">
        <f t="shared" si="17"/>
        <v>7788.72</v>
      </c>
      <c r="R96" s="46">
        <f t="shared" si="17"/>
        <v>7725.2250000000004</v>
      </c>
      <c r="S96" s="46">
        <f t="shared" si="17"/>
        <v>7661.7300000000005</v>
      </c>
      <c r="T96" s="46">
        <f t="shared" si="17"/>
        <v>7598.2350000000006</v>
      </c>
      <c r="U96" s="46">
        <f t="shared" si="17"/>
        <v>7534.7400000000007</v>
      </c>
      <c r="V96" s="46">
        <f t="shared" si="17"/>
        <v>7471.2450000000008</v>
      </c>
      <c r="W96" s="46">
        <f t="shared" si="17"/>
        <v>7407.7500000000009</v>
      </c>
      <c r="X96" s="46">
        <f t="shared" si="17"/>
        <v>7344.255000000001</v>
      </c>
      <c r="Y96" s="46">
        <f t="shared" si="17"/>
        <v>7280.7600000000011</v>
      </c>
      <c r="Z96" s="46">
        <f t="shared" si="17"/>
        <v>7217.2650000000012</v>
      </c>
      <c r="AA96" s="46">
        <f t="shared" si="17"/>
        <v>7153.7700000000013</v>
      </c>
      <c r="AB96" s="46">
        <f t="shared" si="17"/>
        <v>7090.2750000000015</v>
      </c>
      <c r="AC96" s="46">
        <f t="shared" si="17"/>
        <v>7026.7800000000016</v>
      </c>
      <c r="AD96" s="46">
        <f t="shared" si="17"/>
        <v>6963.2850000000017</v>
      </c>
      <c r="AE96" s="46">
        <f t="shared" si="17"/>
        <v>6899.7900000000018</v>
      </c>
      <c r="AF96" s="46">
        <f t="shared" si="17"/>
        <v>6836.2950000000019</v>
      </c>
      <c r="AG96" s="3">
        <f>AG95-D91</f>
        <v>6772.8</v>
      </c>
    </row>
    <row r="97" spans="3:13" x14ac:dyDescent="0.2">
      <c r="C97" s="121" t="s">
        <v>316</v>
      </c>
      <c r="D97" s="37">
        <f>(SUM(I95:M95)-SUM(I96:M96))</f>
        <v>1269.9000000000015</v>
      </c>
      <c r="E97" s="60" t="str">
        <f>ROUND(D97,1)&amp;" tons "&amp;C89</f>
        <v>1269.9 tons VOC</v>
      </c>
      <c r="F97" s="36"/>
      <c r="G97" s="36"/>
      <c r="H97" s="36"/>
      <c r="I97" s="36"/>
      <c r="J97" s="36"/>
      <c r="K97" s="36"/>
      <c r="L97" s="36"/>
      <c r="M97" s="36"/>
    </row>
    <row r="98" spans="3:13" x14ac:dyDescent="0.2">
      <c r="C98" s="121" t="s">
        <v>318</v>
      </c>
      <c r="D98" s="37">
        <f>(SUM(I95:AG95)-SUM(I96:AG96))</f>
        <v>23069.849999999977</v>
      </c>
      <c r="E98" s="60" t="str">
        <f>ROUND(D98,1)&amp;" tons "&amp;C89</f>
        <v>23069.9 tons VOC</v>
      </c>
    </row>
    <row r="99" spans="3:13" x14ac:dyDescent="0.2">
      <c r="C99" s="121" t="s">
        <v>367</v>
      </c>
      <c r="D99" s="37">
        <f>(M95-M96)</f>
        <v>423.30000000000018</v>
      </c>
      <c r="E99" s="60" t="str">
        <f>ROUND(D99,1)&amp;" tons/yr "&amp;C89</f>
        <v>423.3 tons/yr VOC</v>
      </c>
    </row>
  </sheetData>
  <sheetProtection algorithmName="SHA-512" hashValue="cANRLesqte2lsp00nrxYUMjjU9gXaPinD5isgFkW2SbK9DwdRDpwG4N1iMHJqf8Ldj6dkffn2pE80oTmPCt7xA==" saltValue="REhJhryf7vWBflaQsIFQaQ==" spinCount="100000" sheet="1" objects="1" scenarios="1"/>
  <hyperlinks>
    <hyperlink ref="F6" r:id="rId1" xr:uid="{50672A64-AEC9-724F-8098-798233D5A46C}"/>
    <hyperlink ref="F7" r:id="rId2" xr:uid="{BA3E1FA0-5FE3-F94B-98DF-1CF11CDEE786}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9CE3-5507-4B50-9DE9-379DB7A9949D}">
  <sheetPr>
    <tabColor theme="4" tint="0.79998168889431442"/>
  </sheetPr>
  <dimension ref="A3:AH64"/>
  <sheetViews>
    <sheetView showGridLines="0" topLeftCell="A31" zoomScale="110" zoomScaleNormal="110" workbookViewId="0">
      <selection activeCell="I14" sqref="I14"/>
    </sheetView>
  </sheetViews>
  <sheetFormatPr defaultColWidth="11.42578125" defaultRowHeight="12" x14ac:dyDescent="0.2"/>
  <cols>
    <col min="3" max="3" width="52.42578125" bestFit="1" customWidth="1"/>
    <col min="4" max="4" width="18.5703125" customWidth="1"/>
    <col min="5" max="5" width="16.42578125" customWidth="1"/>
    <col min="6" max="13" width="12" customWidth="1"/>
  </cols>
  <sheetData>
    <row r="3" spans="1:12" x14ac:dyDescent="0.2">
      <c r="A3" t="s">
        <v>379</v>
      </c>
    </row>
    <row r="4" spans="1:12" x14ac:dyDescent="0.2">
      <c r="A4" t="s">
        <v>408</v>
      </c>
    </row>
    <row r="5" spans="1:12" x14ac:dyDescent="0.2">
      <c r="C5" s="123" t="s">
        <v>296</v>
      </c>
      <c r="D5" s="123" t="s">
        <v>53</v>
      </c>
      <c r="E5" s="123" t="s">
        <v>297</v>
      </c>
      <c r="F5" s="207" t="s">
        <v>55</v>
      </c>
      <c r="G5" s="207"/>
      <c r="I5" s="207" t="s">
        <v>381</v>
      </c>
      <c r="J5" s="207"/>
      <c r="K5" s="123" t="s">
        <v>53</v>
      </c>
    </row>
    <row r="6" spans="1:12" x14ac:dyDescent="0.2">
      <c r="C6" s="122" t="s">
        <v>394</v>
      </c>
      <c r="D6" s="127">
        <v>19242500.947399728</v>
      </c>
      <c r="E6" s="48" t="s">
        <v>387</v>
      </c>
      <c r="F6" s="208" t="s">
        <v>389</v>
      </c>
      <c r="G6" s="208"/>
      <c r="I6" s="202" t="s">
        <v>380</v>
      </c>
      <c r="J6" s="202"/>
      <c r="K6" s="124">
        <v>27</v>
      </c>
    </row>
    <row r="7" spans="1:12" ht="12" customHeight="1" x14ac:dyDescent="0.2">
      <c r="C7" s="122" t="s">
        <v>395</v>
      </c>
      <c r="D7" s="127">
        <v>250261.07614200533</v>
      </c>
      <c r="E7" s="48" t="s">
        <v>387</v>
      </c>
      <c r="F7" s="208"/>
      <c r="G7" s="208"/>
      <c r="I7" s="202" t="s">
        <v>384</v>
      </c>
      <c r="J7" s="202"/>
      <c r="K7" s="125">
        <v>1000000</v>
      </c>
    </row>
    <row r="8" spans="1:12" x14ac:dyDescent="0.2">
      <c r="C8" s="122" t="s">
        <v>396</v>
      </c>
      <c r="D8" s="128">
        <v>20022348.220586844</v>
      </c>
      <c r="E8" s="48" t="s">
        <v>387</v>
      </c>
      <c r="F8" s="208"/>
      <c r="G8" s="208"/>
      <c r="I8" s="201" t="s">
        <v>385</v>
      </c>
      <c r="J8" s="201"/>
      <c r="K8" s="126">
        <v>44927</v>
      </c>
      <c r="L8" s="136" t="s">
        <v>405</v>
      </c>
    </row>
    <row r="9" spans="1:12" x14ac:dyDescent="0.2">
      <c r="C9" s="122" t="s">
        <v>397</v>
      </c>
      <c r="D9" s="128">
        <v>598009.33728553716</v>
      </c>
      <c r="E9" s="48" t="s">
        <v>387</v>
      </c>
      <c r="F9" s="208"/>
      <c r="G9" s="208"/>
      <c r="I9" s="201" t="s">
        <v>390</v>
      </c>
      <c r="J9" s="201"/>
      <c r="K9" s="126">
        <v>47484</v>
      </c>
      <c r="L9" s="130"/>
    </row>
    <row r="10" spans="1:12" x14ac:dyDescent="0.2">
      <c r="C10" s="122" t="s">
        <v>398</v>
      </c>
      <c r="D10" s="127">
        <f>D6+D7*$K$6</f>
        <v>25999550.003233872</v>
      </c>
      <c r="E10" s="48" t="s">
        <v>387</v>
      </c>
      <c r="F10" s="209" t="s">
        <v>388</v>
      </c>
      <c r="G10" s="209"/>
      <c r="I10" s="202" t="s">
        <v>391</v>
      </c>
      <c r="J10" s="202"/>
      <c r="K10" s="132">
        <v>8</v>
      </c>
      <c r="L10" s="136" t="s">
        <v>392</v>
      </c>
    </row>
    <row r="11" spans="1:12" x14ac:dyDescent="0.2">
      <c r="C11" s="122" t="s">
        <v>399</v>
      </c>
      <c r="D11" s="127">
        <f>D8+D9*$K$6</f>
        <v>36168600.327296346</v>
      </c>
      <c r="E11" s="48" t="s">
        <v>387</v>
      </c>
      <c r="F11" s="209" t="s">
        <v>388</v>
      </c>
      <c r="G11" s="209"/>
      <c r="I11" s="202" t="s">
        <v>404</v>
      </c>
      <c r="J11" s="202"/>
      <c r="K11" s="132">
        <v>10</v>
      </c>
    </row>
    <row r="12" spans="1:12" x14ac:dyDescent="0.2">
      <c r="C12" s="122" t="s">
        <v>386</v>
      </c>
      <c r="D12" s="127">
        <f>(D11-D10)</f>
        <v>10169050.324062474</v>
      </c>
      <c r="E12" s="48" t="s">
        <v>387</v>
      </c>
      <c r="F12" s="209" t="s">
        <v>388</v>
      </c>
      <c r="G12" s="209"/>
    </row>
    <row r="13" spans="1:12" x14ac:dyDescent="0.2">
      <c r="C13" s="122" t="s">
        <v>393</v>
      </c>
      <c r="D13" s="127">
        <v>18177400.089194201</v>
      </c>
      <c r="E13" s="48" t="s">
        <v>387</v>
      </c>
      <c r="F13" s="203" t="s">
        <v>402</v>
      </c>
      <c r="G13" s="204"/>
    </row>
    <row r="14" spans="1:12" x14ac:dyDescent="0.2">
      <c r="C14" s="122" t="s">
        <v>400</v>
      </c>
      <c r="D14" s="127">
        <v>547212.22695516911</v>
      </c>
      <c r="E14" s="48" t="s">
        <v>387</v>
      </c>
      <c r="F14" s="205"/>
      <c r="G14" s="206"/>
      <c r="I14" s="154">
        <f>(D13-D8)/D13</f>
        <v>-0.1014968104536246</v>
      </c>
    </row>
    <row r="15" spans="1:12" x14ac:dyDescent="0.2">
      <c r="C15" s="122" t="s">
        <v>401</v>
      </c>
      <c r="D15" s="127">
        <f>D13+D14*K6</f>
        <v>32952130.216983765</v>
      </c>
      <c r="E15" s="48" t="s">
        <v>387</v>
      </c>
      <c r="F15" s="209" t="s">
        <v>388</v>
      </c>
      <c r="G15" s="209"/>
    </row>
    <row r="16" spans="1:12" x14ac:dyDescent="0.2">
      <c r="C16" s="122" t="s">
        <v>403</v>
      </c>
      <c r="D16" s="127">
        <f>D11-D15</f>
        <v>3216470.1103125811</v>
      </c>
      <c r="E16" s="48" t="s">
        <v>387</v>
      </c>
      <c r="F16" s="209" t="s">
        <v>388</v>
      </c>
      <c r="G16" s="209"/>
    </row>
    <row r="17" spans="1:34" x14ac:dyDescent="0.2">
      <c r="C17" s="122" t="s">
        <v>406</v>
      </c>
      <c r="D17" s="127">
        <f>D10-F21</f>
        <v>-7595874.2358124107</v>
      </c>
      <c r="E17" s="48" t="s">
        <v>387</v>
      </c>
      <c r="F17" s="209" t="s">
        <v>388</v>
      </c>
      <c r="G17" s="209"/>
    </row>
    <row r="18" spans="1:34" x14ac:dyDescent="0.2">
      <c r="C18" s="111"/>
      <c r="D18" s="133"/>
      <c r="F18" s="134"/>
      <c r="G18" s="134"/>
    </row>
    <row r="20" spans="1:34" x14ac:dyDescent="0.2">
      <c r="C20" s="4"/>
      <c r="D20" s="4">
        <v>2020</v>
      </c>
      <c r="E20" s="4">
        <v>2021</v>
      </c>
      <c r="F20" s="4">
        <f>E20+1</f>
        <v>2022</v>
      </c>
      <c r="G20" s="4">
        <f t="shared" ref="G20:AH20" si="0">F20+1</f>
        <v>2023</v>
      </c>
      <c r="H20" s="4">
        <f>G20+1</f>
        <v>2024</v>
      </c>
      <c r="I20" s="4">
        <f t="shared" si="0"/>
        <v>2025</v>
      </c>
      <c r="J20" s="4">
        <f t="shared" si="0"/>
        <v>2026</v>
      </c>
      <c r="K20" s="4">
        <f t="shared" si="0"/>
        <v>2027</v>
      </c>
      <c r="L20" s="4">
        <f t="shared" si="0"/>
        <v>2028</v>
      </c>
      <c r="M20" s="4">
        <f t="shared" si="0"/>
        <v>2029</v>
      </c>
      <c r="N20" s="4">
        <f t="shared" si="0"/>
        <v>2030</v>
      </c>
      <c r="O20" s="4">
        <f t="shared" si="0"/>
        <v>2031</v>
      </c>
      <c r="P20" s="4">
        <f t="shared" si="0"/>
        <v>2032</v>
      </c>
      <c r="Q20" s="4">
        <f t="shared" si="0"/>
        <v>2033</v>
      </c>
      <c r="R20" s="4">
        <f t="shared" si="0"/>
        <v>2034</v>
      </c>
      <c r="S20" s="4">
        <f t="shared" si="0"/>
        <v>2035</v>
      </c>
      <c r="T20" s="4">
        <f t="shared" si="0"/>
        <v>2036</v>
      </c>
      <c r="U20" s="4">
        <f t="shared" si="0"/>
        <v>2037</v>
      </c>
      <c r="V20" s="4">
        <f t="shared" si="0"/>
        <v>2038</v>
      </c>
      <c r="W20" s="4">
        <f t="shared" si="0"/>
        <v>2039</v>
      </c>
      <c r="X20" s="4">
        <f t="shared" si="0"/>
        <v>2040</v>
      </c>
      <c r="Y20" s="4">
        <f t="shared" si="0"/>
        <v>2041</v>
      </c>
      <c r="Z20" s="4">
        <f t="shared" si="0"/>
        <v>2042</v>
      </c>
      <c r="AA20" s="4">
        <f t="shared" si="0"/>
        <v>2043</v>
      </c>
      <c r="AB20" s="4">
        <f t="shared" si="0"/>
        <v>2044</v>
      </c>
      <c r="AC20" s="4">
        <f t="shared" si="0"/>
        <v>2045</v>
      </c>
      <c r="AD20" s="4">
        <f t="shared" si="0"/>
        <v>2046</v>
      </c>
      <c r="AE20" s="4">
        <f t="shared" si="0"/>
        <v>2047</v>
      </c>
      <c r="AF20" s="4">
        <f t="shared" si="0"/>
        <v>2048</v>
      </c>
      <c r="AG20" s="4">
        <f t="shared" si="0"/>
        <v>2049</v>
      </c>
      <c r="AH20" s="4">
        <f t="shared" si="0"/>
        <v>2050</v>
      </c>
    </row>
    <row r="21" spans="1:34" s="130" customFormat="1" x14ac:dyDescent="0.2">
      <c r="A21"/>
      <c r="B21"/>
      <c r="C21" s="6" t="s">
        <v>382</v>
      </c>
      <c r="D21" s="135">
        <f>D15</f>
        <v>32952130.216983765</v>
      </c>
      <c r="E21" s="129">
        <f>D21+($D$16/$K$11)</f>
        <v>33273777.228015024</v>
      </c>
      <c r="F21" s="129">
        <f t="shared" ref="F21:M21" si="1">E21+($D$16/$K$11)</f>
        <v>33595424.239046283</v>
      </c>
      <c r="G21" s="129">
        <f>F21+($D$16/$K$11)</f>
        <v>33917071.250077538</v>
      </c>
      <c r="H21" s="129">
        <f t="shared" si="1"/>
        <v>34238718.261108793</v>
      </c>
      <c r="I21" s="129">
        <f t="shared" si="1"/>
        <v>34560365.272140048</v>
      </c>
      <c r="J21" s="129">
        <f t="shared" si="1"/>
        <v>34882012.283171304</v>
      </c>
      <c r="K21" s="129">
        <f t="shared" si="1"/>
        <v>35203659.294202559</v>
      </c>
      <c r="L21" s="129">
        <f t="shared" si="1"/>
        <v>35525306.305233814</v>
      </c>
      <c r="M21" s="129">
        <f t="shared" si="1"/>
        <v>35846953.316265069</v>
      </c>
      <c r="N21" s="129">
        <f t="shared" ref="N21:AH21" si="2">$D$11</f>
        <v>36168600.327296346</v>
      </c>
      <c r="O21" s="129">
        <f t="shared" si="2"/>
        <v>36168600.327296346</v>
      </c>
      <c r="P21" s="129">
        <f t="shared" si="2"/>
        <v>36168600.327296346</v>
      </c>
      <c r="Q21" s="129">
        <f t="shared" si="2"/>
        <v>36168600.327296346</v>
      </c>
      <c r="R21" s="129">
        <f t="shared" si="2"/>
        <v>36168600.327296346</v>
      </c>
      <c r="S21" s="129">
        <f t="shared" si="2"/>
        <v>36168600.327296346</v>
      </c>
      <c r="T21" s="129">
        <f t="shared" si="2"/>
        <v>36168600.327296346</v>
      </c>
      <c r="U21" s="129">
        <f t="shared" si="2"/>
        <v>36168600.327296346</v>
      </c>
      <c r="V21" s="129">
        <f t="shared" si="2"/>
        <v>36168600.327296346</v>
      </c>
      <c r="W21" s="129">
        <f t="shared" si="2"/>
        <v>36168600.327296346</v>
      </c>
      <c r="X21" s="129">
        <f t="shared" si="2"/>
        <v>36168600.327296346</v>
      </c>
      <c r="Y21" s="129">
        <f t="shared" si="2"/>
        <v>36168600.327296346</v>
      </c>
      <c r="Z21" s="129">
        <f t="shared" si="2"/>
        <v>36168600.327296346</v>
      </c>
      <c r="AA21" s="129">
        <f t="shared" si="2"/>
        <v>36168600.327296346</v>
      </c>
      <c r="AB21" s="129">
        <f t="shared" si="2"/>
        <v>36168600.327296346</v>
      </c>
      <c r="AC21" s="129">
        <f t="shared" si="2"/>
        <v>36168600.327296346</v>
      </c>
      <c r="AD21" s="129">
        <f t="shared" si="2"/>
        <v>36168600.327296346</v>
      </c>
      <c r="AE21" s="129">
        <f t="shared" si="2"/>
        <v>36168600.327296346</v>
      </c>
      <c r="AF21" s="129">
        <f t="shared" si="2"/>
        <v>36168600.327296346</v>
      </c>
      <c r="AG21" s="129">
        <f t="shared" si="2"/>
        <v>36168600.327296346</v>
      </c>
      <c r="AH21" s="129">
        <f t="shared" si="2"/>
        <v>36168600.327296346</v>
      </c>
    </row>
    <row r="22" spans="1:34" s="130" customFormat="1" x14ac:dyDescent="0.2">
      <c r="A22"/>
      <c r="B22"/>
      <c r="C22" s="6" t="s">
        <v>383</v>
      </c>
      <c r="D22" s="135">
        <f>D15</f>
        <v>32952130.216983765</v>
      </c>
      <c r="E22" s="129">
        <f>D22+($D$16/$K$11)</f>
        <v>33273777.228015024</v>
      </c>
      <c r="F22" s="129">
        <f>E22+($D$16/$K$11)</f>
        <v>33595424.239046283</v>
      </c>
      <c r="G22" s="129">
        <f>F22+($D$17/$K$10)</f>
        <v>32645939.95956973</v>
      </c>
      <c r="H22" s="129">
        <f t="shared" ref="H22:M22" si="3">G22+($D$17/$K$10)</f>
        <v>31696455.680093177</v>
      </c>
      <c r="I22" s="129">
        <f t="shared" si="3"/>
        <v>30746971.400616623</v>
      </c>
      <c r="J22" s="129">
        <f t="shared" si="3"/>
        <v>29797487.12114007</v>
      </c>
      <c r="K22" s="129">
        <f t="shared" si="3"/>
        <v>28848002.841663517</v>
      </c>
      <c r="L22" s="129">
        <f t="shared" si="3"/>
        <v>27898518.562186964</v>
      </c>
      <c r="M22" s="129">
        <f t="shared" si="3"/>
        <v>26949034.282710411</v>
      </c>
      <c r="N22" s="131">
        <f t="shared" ref="N22:AH22" si="4">$D$10</f>
        <v>25999550.003233872</v>
      </c>
      <c r="O22" s="131">
        <f t="shared" si="4"/>
        <v>25999550.003233872</v>
      </c>
      <c r="P22" s="131">
        <f t="shared" si="4"/>
        <v>25999550.003233872</v>
      </c>
      <c r="Q22" s="131">
        <f t="shared" si="4"/>
        <v>25999550.003233872</v>
      </c>
      <c r="R22" s="131">
        <f t="shared" si="4"/>
        <v>25999550.003233872</v>
      </c>
      <c r="S22" s="131">
        <f t="shared" si="4"/>
        <v>25999550.003233872</v>
      </c>
      <c r="T22" s="131">
        <f t="shared" si="4"/>
        <v>25999550.003233872</v>
      </c>
      <c r="U22" s="131">
        <f t="shared" si="4"/>
        <v>25999550.003233872</v>
      </c>
      <c r="V22" s="131">
        <f t="shared" si="4"/>
        <v>25999550.003233872</v>
      </c>
      <c r="W22" s="131">
        <f t="shared" si="4"/>
        <v>25999550.003233872</v>
      </c>
      <c r="X22" s="131">
        <f t="shared" si="4"/>
        <v>25999550.003233872</v>
      </c>
      <c r="Y22" s="131">
        <f t="shared" si="4"/>
        <v>25999550.003233872</v>
      </c>
      <c r="Z22" s="131">
        <f t="shared" si="4"/>
        <v>25999550.003233872</v>
      </c>
      <c r="AA22" s="131">
        <f t="shared" si="4"/>
        <v>25999550.003233872</v>
      </c>
      <c r="AB22" s="131">
        <f t="shared" si="4"/>
        <v>25999550.003233872</v>
      </c>
      <c r="AC22" s="131">
        <f t="shared" si="4"/>
        <v>25999550.003233872</v>
      </c>
      <c r="AD22" s="131">
        <f t="shared" si="4"/>
        <v>25999550.003233872</v>
      </c>
      <c r="AE22" s="131">
        <f t="shared" si="4"/>
        <v>25999550.003233872</v>
      </c>
      <c r="AF22" s="131">
        <f t="shared" si="4"/>
        <v>25999550.003233872</v>
      </c>
      <c r="AG22" s="131">
        <f t="shared" si="4"/>
        <v>25999550.003233872</v>
      </c>
      <c r="AH22" s="131">
        <f t="shared" si="4"/>
        <v>25999550.003233872</v>
      </c>
    </row>
    <row r="23" spans="1:34" x14ac:dyDescent="0.2">
      <c r="C23" s="6" t="s">
        <v>316</v>
      </c>
      <c r="D23" s="37">
        <f>(SUM(I21:N21)-SUM(I22:N22))</f>
        <v>41947332.58675769</v>
      </c>
      <c r="E23" s="60" t="s">
        <v>317</v>
      </c>
      <c r="F23" s="36"/>
      <c r="G23" s="36"/>
      <c r="H23" s="36"/>
      <c r="I23" s="36"/>
      <c r="J23" s="36"/>
      <c r="K23" s="36"/>
      <c r="L23" s="36"/>
      <c r="M23" s="36"/>
    </row>
    <row r="24" spans="1:34" x14ac:dyDescent="0.2">
      <c r="C24" s="6" t="s">
        <v>318</v>
      </c>
      <c r="D24" s="37">
        <f>(SUM(I21:AH21)-SUM(I22:AH22))</f>
        <v>245328339.06800771</v>
      </c>
      <c r="E24" s="60" t="s">
        <v>317</v>
      </c>
    </row>
    <row r="25" spans="1:34" x14ac:dyDescent="0.2">
      <c r="C25" s="6" t="s">
        <v>367</v>
      </c>
      <c r="D25" s="37">
        <f>(N21-N22)</f>
        <v>10169050.324062474</v>
      </c>
      <c r="E25" s="60" t="s">
        <v>317</v>
      </c>
    </row>
    <row r="30" spans="1:34" x14ac:dyDescent="0.2">
      <c r="A30" t="s">
        <v>407</v>
      </c>
    </row>
    <row r="31" spans="1:34" x14ac:dyDescent="0.2">
      <c r="A31" t="s">
        <v>409</v>
      </c>
    </row>
    <row r="33" spans="3:9" x14ac:dyDescent="0.2">
      <c r="C33" s="139" t="s">
        <v>410</v>
      </c>
      <c r="D33" s="139"/>
      <c r="E33" s="139"/>
      <c r="F33" s="139"/>
      <c r="G33" s="139"/>
    </row>
    <row r="34" spans="3:9" ht="48" x14ac:dyDescent="0.2">
      <c r="C34" s="139" t="s">
        <v>411</v>
      </c>
      <c r="D34" s="140" t="s">
        <v>412</v>
      </c>
      <c r="E34" s="140" t="s">
        <v>413</v>
      </c>
      <c r="F34" s="140" t="s">
        <v>414</v>
      </c>
      <c r="G34" s="140" t="s">
        <v>415</v>
      </c>
      <c r="H34" s="138"/>
      <c r="I34" s="138"/>
    </row>
    <row r="35" spans="3:9" x14ac:dyDescent="0.2">
      <c r="C35" s="141" t="s">
        <v>416</v>
      </c>
      <c r="D35" s="48">
        <v>262</v>
      </c>
      <c r="E35" s="48">
        <v>262</v>
      </c>
      <c r="F35" s="48">
        <f>D35-E35</f>
        <v>0</v>
      </c>
      <c r="G35" s="142">
        <f>F35/D35</f>
        <v>0</v>
      </c>
    </row>
    <row r="36" spans="3:9" x14ac:dyDescent="0.2">
      <c r="C36" s="141" t="s">
        <v>417</v>
      </c>
      <c r="D36" s="48">
        <v>47630.750590000243</v>
      </c>
      <c r="E36" s="48">
        <v>43406.049863788787</v>
      </c>
      <c r="F36" s="48">
        <f>D36-E36</f>
        <v>4224.7007262114566</v>
      </c>
      <c r="G36" s="142">
        <f>F36/D36</f>
        <v>8.8696916884161051E-2</v>
      </c>
    </row>
    <row r="37" spans="3:9" x14ac:dyDescent="0.2">
      <c r="C37" s="141" t="s">
        <v>418</v>
      </c>
      <c r="D37" s="48">
        <v>1306.5415349999946</v>
      </c>
      <c r="E37" s="48">
        <v>1262.3955349999947</v>
      </c>
      <c r="F37" s="48">
        <f t="shared" ref="F37:F38" si="5">D37-E37</f>
        <v>44.145999999999958</v>
      </c>
      <c r="G37" s="142">
        <f t="shared" ref="G37:G39" si="6">F37/D37</f>
        <v>3.3788439798815996E-2</v>
      </c>
    </row>
    <row r="38" spans="3:9" x14ac:dyDescent="0.2">
      <c r="C38" s="141" t="s">
        <v>419</v>
      </c>
      <c r="D38" s="48">
        <v>2248.8720000000044</v>
      </c>
      <c r="E38" s="48">
        <v>1504.2278333333347</v>
      </c>
      <c r="F38" s="48">
        <f t="shared" si="5"/>
        <v>744.64416666666966</v>
      </c>
      <c r="G38" s="142">
        <f t="shared" si="6"/>
        <v>0.331118963936884</v>
      </c>
    </row>
    <row r="39" spans="3:9" x14ac:dyDescent="0.2">
      <c r="C39" s="141" t="s">
        <v>420</v>
      </c>
      <c r="D39" s="48">
        <v>51448.164125000243</v>
      </c>
      <c r="E39" s="48">
        <v>46434.673232122121</v>
      </c>
      <c r="F39" s="48">
        <f>D39-E39</f>
        <v>5013.4908928781224</v>
      </c>
      <c r="G39" s="142">
        <f t="shared" si="6"/>
        <v>9.7447420683411973E-2</v>
      </c>
    </row>
    <row r="41" spans="3:9" x14ac:dyDescent="0.2">
      <c r="C41" s="139" t="s">
        <v>421</v>
      </c>
      <c r="D41" s="139"/>
      <c r="E41" s="139"/>
      <c r="F41" s="139"/>
      <c r="G41" s="139"/>
    </row>
    <row r="42" spans="3:9" ht="48" x14ac:dyDescent="0.2">
      <c r="C42" s="139" t="s">
        <v>411</v>
      </c>
      <c r="D42" s="140" t="s">
        <v>422</v>
      </c>
      <c r="E42" s="140" t="s">
        <v>423</v>
      </c>
      <c r="F42" s="140" t="s">
        <v>424</v>
      </c>
      <c r="G42" s="140" t="s">
        <v>425</v>
      </c>
    </row>
    <row r="43" spans="3:9" x14ac:dyDescent="0.2">
      <c r="C43" s="141" t="s">
        <v>416</v>
      </c>
      <c r="D43" s="48">
        <v>1988.0272999999995</v>
      </c>
      <c r="E43" s="48">
        <v>1036.2962399999985</v>
      </c>
      <c r="F43" s="48">
        <f t="shared" ref="F43:F47" si="7">D43-E43</f>
        <v>951.73106000000098</v>
      </c>
      <c r="G43" s="143">
        <f>F43/D43</f>
        <v>0.47873138361832418</v>
      </c>
    </row>
    <row r="44" spans="3:9" x14ac:dyDescent="0.2">
      <c r="C44" s="141" t="s">
        <v>417</v>
      </c>
      <c r="D44" s="48">
        <v>19642.739634999958</v>
      </c>
      <c r="E44" s="48">
        <v>18543.105915176169</v>
      </c>
      <c r="F44" s="48">
        <f t="shared" si="7"/>
        <v>1099.6337198237889</v>
      </c>
      <c r="G44" s="143">
        <f t="shared" ref="G44:G48" si="8">F44/D44</f>
        <v>5.5981687903882416E-2</v>
      </c>
    </row>
    <row r="45" spans="3:9" x14ac:dyDescent="0.2">
      <c r="C45" s="141" t="s">
        <v>426</v>
      </c>
      <c r="D45" s="48">
        <v>9432.2178000000204</v>
      </c>
      <c r="E45" s="48">
        <v>1092.4625849999979</v>
      </c>
      <c r="F45" s="48">
        <f t="shared" si="7"/>
        <v>8339.7552150000229</v>
      </c>
      <c r="G45" s="143">
        <f t="shared" si="8"/>
        <v>0.88417754888993394</v>
      </c>
    </row>
    <row r="46" spans="3:9" x14ac:dyDescent="0.2">
      <c r="C46" s="141" t="s">
        <v>427</v>
      </c>
      <c r="D46" s="48">
        <v>24381.571493999694</v>
      </c>
      <c r="E46" s="48">
        <v>13137.248769000014</v>
      </c>
      <c r="F46" s="48">
        <f t="shared" si="7"/>
        <v>11244.32272499968</v>
      </c>
      <c r="G46" s="143">
        <f t="shared" si="8"/>
        <v>0.4611812133507025</v>
      </c>
    </row>
    <row r="47" spans="3:9" x14ac:dyDescent="0.2">
      <c r="C47" s="141" t="s">
        <v>419</v>
      </c>
      <c r="D47" s="48">
        <v>272.95650000000023</v>
      </c>
      <c r="E47" s="48">
        <v>173.4331016757001</v>
      </c>
      <c r="F47" s="48">
        <f t="shared" si="7"/>
        <v>99.523398324300132</v>
      </c>
      <c r="G47" s="143">
        <f t="shared" si="8"/>
        <v>0.36461267023976363</v>
      </c>
    </row>
    <row r="48" spans="3:9" x14ac:dyDescent="0.2">
      <c r="C48" s="141" t="s">
        <v>420</v>
      </c>
      <c r="D48" s="48">
        <v>55717.512728999674</v>
      </c>
      <c r="E48" s="48">
        <v>33982.546610851881</v>
      </c>
      <c r="F48" s="48">
        <f>D48-E48</f>
        <v>21734.966118147793</v>
      </c>
      <c r="G48" s="143">
        <f t="shared" si="8"/>
        <v>0.39009218203732282</v>
      </c>
    </row>
    <row r="54" spans="3:34" x14ac:dyDescent="0.2">
      <c r="C54" s="4"/>
      <c r="D54" s="4">
        <v>2020</v>
      </c>
      <c r="E54" s="4">
        <v>2021</v>
      </c>
      <c r="F54" s="4">
        <f>E54+1</f>
        <v>2022</v>
      </c>
      <c r="G54" s="4">
        <f t="shared" ref="G54" si="9">F54+1</f>
        <v>2023</v>
      </c>
      <c r="H54" s="4">
        <f>G54+1</f>
        <v>2024</v>
      </c>
      <c r="I54" s="4">
        <f t="shared" ref="I54" si="10">H54+1</f>
        <v>2025</v>
      </c>
      <c r="J54" s="4">
        <f t="shared" ref="J54" si="11">I54+1</f>
        <v>2026</v>
      </c>
      <c r="K54" s="4">
        <f t="shared" ref="K54" si="12">J54+1</f>
        <v>2027</v>
      </c>
      <c r="L54" s="4">
        <f t="shared" ref="L54" si="13">K54+1</f>
        <v>2028</v>
      </c>
      <c r="M54" s="4">
        <f t="shared" ref="M54" si="14">L54+1</f>
        <v>2029</v>
      </c>
      <c r="N54" s="4">
        <f t="shared" ref="N54" si="15">M54+1</f>
        <v>2030</v>
      </c>
      <c r="O54" s="4">
        <f t="shared" ref="O54" si="16">N54+1</f>
        <v>2031</v>
      </c>
      <c r="P54" s="4">
        <f t="shared" ref="P54" si="17">O54+1</f>
        <v>2032</v>
      </c>
      <c r="Q54" s="4">
        <f t="shared" ref="Q54" si="18">P54+1</f>
        <v>2033</v>
      </c>
      <c r="R54" s="4">
        <f t="shared" ref="R54" si="19">Q54+1</f>
        <v>2034</v>
      </c>
      <c r="S54" s="4">
        <f t="shared" ref="S54" si="20">R54+1</f>
        <v>2035</v>
      </c>
      <c r="T54" s="4">
        <f t="shared" ref="T54" si="21">S54+1</f>
        <v>2036</v>
      </c>
      <c r="U54" s="4">
        <f t="shared" ref="U54" si="22">T54+1</f>
        <v>2037</v>
      </c>
      <c r="V54" s="4">
        <f t="shared" ref="V54" si="23">U54+1</f>
        <v>2038</v>
      </c>
      <c r="W54" s="4">
        <f t="shared" ref="W54" si="24">V54+1</f>
        <v>2039</v>
      </c>
      <c r="X54" s="4">
        <f t="shared" ref="X54" si="25">W54+1</f>
        <v>2040</v>
      </c>
      <c r="Y54" s="4">
        <f t="shared" ref="Y54" si="26">X54+1</f>
        <v>2041</v>
      </c>
      <c r="Z54" s="4">
        <f t="shared" ref="Z54" si="27">Y54+1</f>
        <v>2042</v>
      </c>
      <c r="AA54" s="4">
        <f t="shared" ref="AA54" si="28">Z54+1</f>
        <v>2043</v>
      </c>
      <c r="AB54" s="4">
        <f t="shared" ref="AB54" si="29">AA54+1</f>
        <v>2044</v>
      </c>
      <c r="AC54" s="4">
        <f t="shared" ref="AC54" si="30">AB54+1</f>
        <v>2045</v>
      </c>
      <c r="AD54" s="4">
        <f t="shared" ref="AD54" si="31">AC54+1</f>
        <v>2046</v>
      </c>
      <c r="AE54" s="4">
        <f t="shared" ref="AE54" si="32">AD54+1</f>
        <v>2047</v>
      </c>
      <c r="AF54" s="4">
        <f t="shared" ref="AF54" si="33">AE54+1</f>
        <v>2048</v>
      </c>
      <c r="AG54" s="4">
        <f t="shared" ref="AG54" si="34">AF54+1</f>
        <v>2049</v>
      </c>
      <c r="AH54" s="4">
        <f t="shared" ref="AH54" si="35">AG54+1</f>
        <v>2050</v>
      </c>
    </row>
    <row r="55" spans="3:34" x14ac:dyDescent="0.2">
      <c r="C55" s="6" t="s">
        <v>428</v>
      </c>
      <c r="D55" s="135">
        <f>D39</f>
        <v>51448.164125000243</v>
      </c>
      <c r="E55" s="129">
        <f>D39</f>
        <v>51448.164125000243</v>
      </c>
      <c r="F55" s="129">
        <f>$D$39</f>
        <v>51448.164125000243</v>
      </c>
      <c r="G55" s="129">
        <f t="shared" ref="G55:AH55" si="36">$D$39</f>
        <v>51448.164125000243</v>
      </c>
      <c r="H55" s="129">
        <f t="shared" si="36"/>
        <v>51448.164125000243</v>
      </c>
      <c r="I55" s="129">
        <f t="shared" si="36"/>
        <v>51448.164125000243</v>
      </c>
      <c r="J55" s="129">
        <f t="shared" si="36"/>
        <v>51448.164125000243</v>
      </c>
      <c r="K55" s="129">
        <f t="shared" si="36"/>
        <v>51448.164125000243</v>
      </c>
      <c r="L55" s="129">
        <f t="shared" si="36"/>
        <v>51448.164125000243</v>
      </c>
      <c r="M55" s="129">
        <f t="shared" si="36"/>
        <v>51448.164125000243</v>
      </c>
      <c r="N55" s="129">
        <f t="shared" si="36"/>
        <v>51448.164125000243</v>
      </c>
      <c r="O55" s="129">
        <f t="shared" si="36"/>
        <v>51448.164125000243</v>
      </c>
      <c r="P55" s="129">
        <f t="shared" si="36"/>
        <v>51448.164125000243</v>
      </c>
      <c r="Q55" s="129">
        <f t="shared" si="36"/>
        <v>51448.164125000243</v>
      </c>
      <c r="R55" s="129">
        <f t="shared" si="36"/>
        <v>51448.164125000243</v>
      </c>
      <c r="S55" s="129">
        <f t="shared" si="36"/>
        <v>51448.164125000243</v>
      </c>
      <c r="T55" s="129">
        <f t="shared" si="36"/>
        <v>51448.164125000243</v>
      </c>
      <c r="U55" s="129">
        <f t="shared" si="36"/>
        <v>51448.164125000243</v>
      </c>
      <c r="V55" s="129">
        <f t="shared" si="36"/>
        <v>51448.164125000243</v>
      </c>
      <c r="W55" s="129">
        <f t="shared" si="36"/>
        <v>51448.164125000243</v>
      </c>
      <c r="X55" s="129">
        <f t="shared" si="36"/>
        <v>51448.164125000243</v>
      </c>
      <c r="Y55" s="129">
        <f t="shared" si="36"/>
        <v>51448.164125000243</v>
      </c>
      <c r="Z55" s="129">
        <f t="shared" si="36"/>
        <v>51448.164125000243</v>
      </c>
      <c r="AA55" s="129">
        <f t="shared" si="36"/>
        <v>51448.164125000243</v>
      </c>
      <c r="AB55" s="129">
        <f t="shared" si="36"/>
        <v>51448.164125000243</v>
      </c>
      <c r="AC55" s="129">
        <f t="shared" si="36"/>
        <v>51448.164125000243</v>
      </c>
      <c r="AD55" s="129">
        <f t="shared" si="36"/>
        <v>51448.164125000243</v>
      </c>
      <c r="AE55" s="129">
        <f t="shared" si="36"/>
        <v>51448.164125000243</v>
      </c>
      <c r="AF55" s="129">
        <f t="shared" si="36"/>
        <v>51448.164125000243</v>
      </c>
      <c r="AG55" s="129">
        <f t="shared" si="36"/>
        <v>51448.164125000243</v>
      </c>
      <c r="AH55" s="129">
        <f t="shared" si="36"/>
        <v>51448.164125000243</v>
      </c>
    </row>
    <row r="56" spans="3:34" x14ac:dyDescent="0.2">
      <c r="C56" s="6" t="s">
        <v>429</v>
      </c>
      <c r="D56" s="135">
        <f>D39</f>
        <v>51448.164125000243</v>
      </c>
      <c r="E56" s="129">
        <f>D39</f>
        <v>51448.164125000243</v>
      </c>
      <c r="F56" s="129">
        <f>D39</f>
        <v>51448.164125000243</v>
      </c>
      <c r="G56" s="129">
        <f>F56-($F$39/$K$10)</f>
        <v>50821.477763390474</v>
      </c>
      <c r="H56" s="129">
        <f t="shared" ref="H56:N56" si="37">G56-($F$39/$K$10)</f>
        <v>50194.791401780705</v>
      </c>
      <c r="I56" s="129">
        <f t="shared" si="37"/>
        <v>49568.105040170936</v>
      </c>
      <c r="J56" s="129">
        <f t="shared" si="37"/>
        <v>48941.418678561167</v>
      </c>
      <c r="K56" s="129">
        <f t="shared" si="37"/>
        <v>48314.732316951398</v>
      </c>
      <c r="L56" s="129">
        <f t="shared" si="37"/>
        <v>47688.045955341629</v>
      </c>
      <c r="M56" s="129">
        <f t="shared" si="37"/>
        <v>47061.359593731861</v>
      </c>
      <c r="N56" s="129">
        <f t="shared" si="37"/>
        <v>46434.673232122092</v>
      </c>
      <c r="O56" s="131">
        <f>N56</f>
        <v>46434.673232122092</v>
      </c>
      <c r="P56" s="131">
        <f t="shared" ref="P56:AH56" si="38">O56</f>
        <v>46434.673232122092</v>
      </c>
      <c r="Q56" s="131">
        <f t="shared" si="38"/>
        <v>46434.673232122092</v>
      </c>
      <c r="R56" s="131">
        <f t="shared" si="38"/>
        <v>46434.673232122092</v>
      </c>
      <c r="S56" s="131">
        <f t="shared" si="38"/>
        <v>46434.673232122092</v>
      </c>
      <c r="T56" s="131">
        <f t="shared" si="38"/>
        <v>46434.673232122092</v>
      </c>
      <c r="U56" s="131">
        <f t="shared" si="38"/>
        <v>46434.673232122092</v>
      </c>
      <c r="V56" s="131">
        <f t="shared" si="38"/>
        <v>46434.673232122092</v>
      </c>
      <c r="W56" s="131">
        <f t="shared" si="38"/>
        <v>46434.673232122092</v>
      </c>
      <c r="X56" s="131">
        <f t="shared" si="38"/>
        <v>46434.673232122092</v>
      </c>
      <c r="Y56" s="131">
        <f t="shared" si="38"/>
        <v>46434.673232122092</v>
      </c>
      <c r="Z56" s="131">
        <f t="shared" si="38"/>
        <v>46434.673232122092</v>
      </c>
      <c r="AA56" s="131">
        <f t="shared" si="38"/>
        <v>46434.673232122092</v>
      </c>
      <c r="AB56" s="131">
        <f t="shared" si="38"/>
        <v>46434.673232122092</v>
      </c>
      <c r="AC56" s="131">
        <f t="shared" si="38"/>
        <v>46434.673232122092</v>
      </c>
      <c r="AD56" s="131">
        <f t="shared" si="38"/>
        <v>46434.673232122092</v>
      </c>
      <c r="AE56" s="131">
        <f t="shared" si="38"/>
        <v>46434.673232122092</v>
      </c>
      <c r="AF56" s="131">
        <f t="shared" si="38"/>
        <v>46434.673232122092</v>
      </c>
      <c r="AG56" s="131">
        <f t="shared" si="38"/>
        <v>46434.673232122092</v>
      </c>
      <c r="AH56" s="131">
        <f t="shared" si="38"/>
        <v>46434.673232122092</v>
      </c>
    </row>
    <row r="57" spans="3:34" x14ac:dyDescent="0.2">
      <c r="C57" s="6" t="s">
        <v>430</v>
      </c>
      <c r="D57" s="135">
        <f>D48</f>
        <v>55717.512728999674</v>
      </c>
      <c r="E57" s="129">
        <f>D48</f>
        <v>55717.512728999674</v>
      </c>
      <c r="F57" s="129">
        <f>$D$48</f>
        <v>55717.512728999674</v>
      </c>
      <c r="G57" s="129">
        <f t="shared" ref="G57:AH57" si="39">$D$48</f>
        <v>55717.512728999674</v>
      </c>
      <c r="H57" s="129">
        <f t="shared" si="39"/>
        <v>55717.512728999674</v>
      </c>
      <c r="I57" s="129">
        <f t="shared" si="39"/>
        <v>55717.512728999674</v>
      </c>
      <c r="J57" s="129">
        <f t="shared" si="39"/>
        <v>55717.512728999674</v>
      </c>
      <c r="K57" s="129">
        <f t="shared" si="39"/>
        <v>55717.512728999674</v>
      </c>
      <c r="L57" s="129">
        <f t="shared" si="39"/>
        <v>55717.512728999674</v>
      </c>
      <c r="M57" s="129">
        <f t="shared" si="39"/>
        <v>55717.512728999674</v>
      </c>
      <c r="N57" s="129">
        <f t="shared" si="39"/>
        <v>55717.512728999674</v>
      </c>
      <c r="O57" s="129">
        <f t="shared" si="39"/>
        <v>55717.512728999674</v>
      </c>
      <c r="P57" s="129">
        <f t="shared" si="39"/>
        <v>55717.512728999674</v>
      </c>
      <c r="Q57" s="129">
        <f t="shared" si="39"/>
        <v>55717.512728999674</v>
      </c>
      <c r="R57" s="129">
        <f t="shared" si="39"/>
        <v>55717.512728999674</v>
      </c>
      <c r="S57" s="129">
        <f t="shared" si="39"/>
        <v>55717.512728999674</v>
      </c>
      <c r="T57" s="129">
        <f t="shared" si="39"/>
        <v>55717.512728999674</v>
      </c>
      <c r="U57" s="129">
        <f t="shared" si="39"/>
        <v>55717.512728999674</v>
      </c>
      <c r="V57" s="129">
        <f t="shared" si="39"/>
        <v>55717.512728999674</v>
      </c>
      <c r="W57" s="129">
        <f t="shared" si="39"/>
        <v>55717.512728999674</v>
      </c>
      <c r="X57" s="129">
        <f t="shared" si="39"/>
        <v>55717.512728999674</v>
      </c>
      <c r="Y57" s="129">
        <f t="shared" si="39"/>
        <v>55717.512728999674</v>
      </c>
      <c r="Z57" s="129">
        <f t="shared" si="39"/>
        <v>55717.512728999674</v>
      </c>
      <c r="AA57" s="129">
        <f t="shared" si="39"/>
        <v>55717.512728999674</v>
      </c>
      <c r="AB57" s="129">
        <f t="shared" si="39"/>
        <v>55717.512728999674</v>
      </c>
      <c r="AC57" s="129">
        <f t="shared" si="39"/>
        <v>55717.512728999674</v>
      </c>
      <c r="AD57" s="129">
        <f t="shared" si="39"/>
        <v>55717.512728999674</v>
      </c>
      <c r="AE57" s="129">
        <f t="shared" si="39"/>
        <v>55717.512728999674</v>
      </c>
      <c r="AF57" s="129">
        <f t="shared" si="39"/>
        <v>55717.512728999674</v>
      </c>
      <c r="AG57" s="129">
        <f t="shared" si="39"/>
        <v>55717.512728999674</v>
      </c>
      <c r="AH57" s="129">
        <f t="shared" si="39"/>
        <v>55717.512728999674</v>
      </c>
    </row>
    <row r="58" spans="3:34" x14ac:dyDescent="0.2">
      <c r="C58" s="6" t="s">
        <v>431</v>
      </c>
      <c r="D58" s="135">
        <f>D48</f>
        <v>55717.512728999674</v>
      </c>
      <c r="E58" s="129">
        <f>D48</f>
        <v>55717.512728999674</v>
      </c>
      <c r="F58" s="129">
        <f>D48</f>
        <v>55717.512728999674</v>
      </c>
      <c r="G58" s="129">
        <f>F58-($F$48/$K$10)</f>
        <v>53000.641964231203</v>
      </c>
      <c r="H58" s="129">
        <f t="shared" ref="H58:N58" si="40">G58-($F$48/$K$10)</f>
        <v>50283.771199462732</v>
      </c>
      <c r="I58" s="129">
        <f t="shared" si="40"/>
        <v>47566.90043469426</v>
      </c>
      <c r="J58" s="129">
        <f t="shared" si="40"/>
        <v>44850.029669925789</v>
      </c>
      <c r="K58" s="129">
        <f t="shared" si="40"/>
        <v>42133.158905157317</v>
      </c>
      <c r="L58" s="129">
        <f t="shared" si="40"/>
        <v>39416.288140388846</v>
      </c>
      <c r="M58" s="129">
        <f t="shared" si="40"/>
        <v>36699.417375620375</v>
      </c>
      <c r="N58" s="129">
        <f t="shared" si="40"/>
        <v>33982.546610851903</v>
      </c>
      <c r="O58" s="131">
        <f>N58</f>
        <v>33982.546610851903</v>
      </c>
      <c r="P58" s="131">
        <f t="shared" ref="P58:AH58" si="41">O58</f>
        <v>33982.546610851903</v>
      </c>
      <c r="Q58" s="131">
        <f t="shared" si="41"/>
        <v>33982.546610851903</v>
      </c>
      <c r="R58" s="131">
        <f t="shared" si="41"/>
        <v>33982.546610851903</v>
      </c>
      <c r="S58" s="131">
        <f t="shared" si="41"/>
        <v>33982.546610851903</v>
      </c>
      <c r="T58" s="131">
        <f t="shared" si="41"/>
        <v>33982.546610851903</v>
      </c>
      <c r="U58" s="131">
        <f t="shared" si="41"/>
        <v>33982.546610851903</v>
      </c>
      <c r="V58" s="131">
        <f t="shared" si="41"/>
        <v>33982.546610851903</v>
      </c>
      <c r="W58" s="131">
        <f t="shared" si="41"/>
        <v>33982.546610851903</v>
      </c>
      <c r="X58" s="131">
        <f t="shared" si="41"/>
        <v>33982.546610851903</v>
      </c>
      <c r="Y58" s="131">
        <f t="shared" si="41"/>
        <v>33982.546610851903</v>
      </c>
      <c r="Z58" s="131">
        <f t="shared" si="41"/>
        <v>33982.546610851903</v>
      </c>
      <c r="AA58" s="131">
        <f t="shared" si="41"/>
        <v>33982.546610851903</v>
      </c>
      <c r="AB58" s="131">
        <f t="shared" si="41"/>
        <v>33982.546610851903</v>
      </c>
      <c r="AC58" s="131">
        <f t="shared" si="41"/>
        <v>33982.546610851903</v>
      </c>
      <c r="AD58" s="131">
        <f t="shared" si="41"/>
        <v>33982.546610851903</v>
      </c>
      <c r="AE58" s="131">
        <f t="shared" si="41"/>
        <v>33982.546610851903</v>
      </c>
      <c r="AF58" s="131">
        <f t="shared" si="41"/>
        <v>33982.546610851903</v>
      </c>
      <c r="AG58" s="131">
        <f t="shared" si="41"/>
        <v>33982.546610851903</v>
      </c>
      <c r="AH58" s="131">
        <f t="shared" si="41"/>
        <v>33982.546610851903</v>
      </c>
    </row>
    <row r="59" spans="3:34" x14ac:dyDescent="0.2">
      <c r="C59" s="6" t="s">
        <v>432</v>
      </c>
      <c r="D59" s="37">
        <f>SUM(I55:N55)-SUM(I56:N56)</f>
        <v>20680.649933122389</v>
      </c>
      <c r="E59" s="60" t="str">
        <f>ROUND(D59,1)&amp;" tons NOx"&amp;", "</f>
        <v xml:space="preserve">20680.6 tons NOx, </v>
      </c>
      <c r="F59" s="36"/>
      <c r="G59" s="36"/>
      <c r="H59" s="36"/>
      <c r="I59" s="36"/>
      <c r="J59" s="36"/>
      <c r="K59" s="36"/>
      <c r="L59" s="36"/>
      <c r="M59" s="36"/>
    </row>
    <row r="60" spans="3:34" x14ac:dyDescent="0.2">
      <c r="C60" s="6" t="s">
        <v>433</v>
      </c>
      <c r="D60" s="37">
        <f>SUM(I55:AH55)-SUM(I56:AH56)</f>
        <v>120950.46779068466</v>
      </c>
      <c r="E60" s="60" t="str">
        <f>ROUND(D60,1)&amp;" tons NOx"&amp;", "</f>
        <v xml:space="preserve">120950.5 tons NOx, </v>
      </c>
    </row>
    <row r="61" spans="3:34" x14ac:dyDescent="0.2">
      <c r="C61" s="6" t="s">
        <v>434</v>
      </c>
      <c r="D61" s="37">
        <f>F39</f>
        <v>5013.4908928781224</v>
      </c>
      <c r="E61" s="60" t="str">
        <f>ROUND(D61,1)&amp;" tons/yr NOx"&amp;", "</f>
        <v xml:space="preserve">5013.5 tons/yr NOx, </v>
      </c>
    </row>
    <row r="62" spans="3:34" x14ac:dyDescent="0.2">
      <c r="C62" s="6" t="s">
        <v>436</v>
      </c>
      <c r="D62" s="37">
        <f>SUM(I57:N57)-SUM(I58:N58)</f>
        <v>89656.735237359535</v>
      </c>
      <c r="E62" s="60" t="str">
        <f>ROUND(D62,1)&amp;" tons VOC"</f>
        <v>89656.7 tons VOC</v>
      </c>
    </row>
    <row r="63" spans="3:34" x14ac:dyDescent="0.2">
      <c r="C63" s="6" t="s">
        <v>435</v>
      </c>
      <c r="D63" s="37">
        <f>SUM(I57:AH57)-SUM(I58:AH58)</f>
        <v>524356.05760031496</v>
      </c>
      <c r="E63" s="60" t="str">
        <f>ROUND(D63,1)&amp;" tons VOC"</f>
        <v>524356.1 tons VOC</v>
      </c>
    </row>
    <row r="64" spans="3:34" x14ac:dyDescent="0.2">
      <c r="C64" s="6" t="s">
        <v>437</v>
      </c>
      <c r="D64" s="37">
        <f>F48</f>
        <v>21734.966118147793</v>
      </c>
      <c r="E64" s="60" t="str">
        <f>ROUND(D64,1)&amp;" tons/yr VOC"</f>
        <v>21735 tons/yr VOC</v>
      </c>
    </row>
  </sheetData>
  <sheetProtection algorithmName="SHA-512" hashValue="nt04DikFdztNOGGMRbzPIuCO4lcnRe20/1hk4mXIaE+nV4L10CsxmTbG0w2to1AVNhgHPETcOYB98gELX6a1AQ==" saltValue="tL88TF5xohc2ocgJzajCDQ==" spinCount="100000" sheet="1" objects="1" scenarios="1"/>
  <mergeCells count="16">
    <mergeCell ref="F16:G16"/>
    <mergeCell ref="F17:G17"/>
    <mergeCell ref="I11:J11"/>
    <mergeCell ref="F10:G10"/>
    <mergeCell ref="F11:G11"/>
    <mergeCell ref="F12:G12"/>
    <mergeCell ref="F15:G15"/>
    <mergeCell ref="I8:J8"/>
    <mergeCell ref="I6:J6"/>
    <mergeCell ref="I7:J7"/>
    <mergeCell ref="F13:G14"/>
    <mergeCell ref="I5:J5"/>
    <mergeCell ref="F5:G5"/>
    <mergeCell ref="F6:G9"/>
    <mergeCell ref="I9:J9"/>
    <mergeCell ref="I10:J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0739-2429-46F6-B92D-3D205CC988AD}">
  <sheetPr>
    <tabColor theme="4" tint="0.79998168889431442"/>
  </sheetPr>
  <dimension ref="B3:G31"/>
  <sheetViews>
    <sheetView showGridLines="0" workbookViewId="0">
      <selection activeCell="G26" sqref="G26:G30"/>
    </sheetView>
  </sheetViews>
  <sheetFormatPr defaultColWidth="11.42578125" defaultRowHeight="12" x14ac:dyDescent="0.2"/>
  <cols>
    <col min="2" max="2" width="43.42578125" customWidth="1"/>
    <col min="3" max="3" width="17.140625" customWidth="1"/>
    <col min="4" max="4" width="28.5703125" bestFit="1" customWidth="1"/>
    <col min="5" max="5" width="12.5703125" customWidth="1"/>
    <col min="8" max="8" width="21.5703125" customWidth="1"/>
  </cols>
  <sheetData>
    <row r="3" spans="2:7" ht="25.5" x14ac:dyDescent="0.2">
      <c r="B3" s="64" t="s">
        <v>319</v>
      </c>
      <c r="C3" s="25">
        <v>0.25</v>
      </c>
    </row>
    <row r="5" spans="2:7" x14ac:dyDescent="0.2">
      <c r="E5" s="35" t="s">
        <v>153</v>
      </c>
      <c r="F5" s="35" t="s">
        <v>153</v>
      </c>
    </row>
    <row r="6" spans="2:7" x14ac:dyDescent="0.2">
      <c r="E6" s="35">
        <v>5</v>
      </c>
      <c r="F6" s="35">
        <v>25</v>
      </c>
    </row>
    <row r="7" spans="2:7" ht="60" x14ac:dyDescent="0.2">
      <c r="B7" s="4"/>
      <c r="C7" s="4" t="s">
        <v>320</v>
      </c>
      <c r="D7" s="4" t="s">
        <v>23</v>
      </c>
      <c r="E7" s="7" t="s">
        <v>321</v>
      </c>
      <c r="F7" s="7" t="s">
        <v>25</v>
      </c>
      <c r="G7" s="7" t="s">
        <v>368</v>
      </c>
    </row>
    <row r="8" spans="2:7" x14ac:dyDescent="0.2">
      <c r="B8" s="6" t="s">
        <v>322</v>
      </c>
      <c r="C8" s="15">
        <v>1000</v>
      </c>
      <c r="D8" s="19">
        <f>C8*C15</f>
        <v>18000000</v>
      </c>
      <c r="E8" s="17">
        <f>(C8*C16*C18+C8*C17*C22)*E6*C3</f>
        <v>1946.115</v>
      </c>
      <c r="F8" s="17">
        <f>(C8*C16*C18+C8*C17*C22)*F6*C3</f>
        <v>9730.5750000000007</v>
      </c>
      <c r="G8" s="17">
        <f>(C8*C16*C18+C8*C17*C22)*C3</f>
        <v>389.22300000000001</v>
      </c>
    </row>
    <row r="10" spans="2:7" x14ac:dyDescent="0.2">
      <c r="E10" s="30" t="s">
        <v>323</v>
      </c>
    </row>
    <row r="13" spans="2:7" x14ac:dyDescent="0.2">
      <c r="B13" s="4" t="s">
        <v>324</v>
      </c>
      <c r="C13" s="4"/>
      <c r="D13" s="4"/>
      <c r="E13" s="4"/>
    </row>
    <row r="14" spans="2:7" x14ac:dyDescent="0.2">
      <c r="B14" s="4"/>
      <c r="C14" s="4" t="s">
        <v>53</v>
      </c>
      <c r="D14" s="4" t="s">
        <v>54</v>
      </c>
      <c r="E14" s="4" t="s">
        <v>55</v>
      </c>
    </row>
    <row r="15" spans="2:7" x14ac:dyDescent="0.2">
      <c r="B15" s="6" t="s">
        <v>325</v>
      </c>
      <c r="C15" s="23">
        <v>18000</v>
      </c>
      <c r="D15" s="1" t="s">
        <v>326</v>
      </c>
      <c r="E15" s="1" t="s">
        <v>249</v>
      </c>
    </row>
    <row r="16" spans="2:7" x14ac:dyDescent="0.2">
      <c r="B16" s="6" t="s">
        <v>327</v>
      </c>
      <c r="C16" s="24">
        <v>0.9</v>
      </c>
      <c r="D16" s="1" t="s">
        <v>328</v>
      </c>
      <c r="E16" s="1" t="s">
        <v>186</v>
      </c>
    </row>
    <row r="17" spans="2:7" x14ac:dyDescent="0.2">
      <c r="B17" s="6" t="s">
        <v>329</v>
      </c>
      <c r="C17" s="24">
        <v>0.1</v>
      </c>
      <c r="D17" s="1" t="s">
        <v>328</v>
      </c>
      <c r="E17" s="1" t="s">
        <v>186</v>
      </c>
    </row>
    <row r="18" spans="2:7" x14ac:dyDescent="0.2">
      <c r="B18" s="6" t="s">
        <v>330</v>
      </c>
      <c r="C18" s="163">
        <f>C19*C21</f>
        <v>1.55583</v>
      </c>
      <c r="D18" s="1" t="s">
        <v>331</v>
      </c>
      <c r="E18" s="1" t="s">
        <v>332</v>
      </c>
    </row>
    <row r="19" spans="2:7" x14ac:dyDescent="0.2">
      <c r="B19" s="6" t="s">
        <v>333</v>
      </c>
      <c r="C19" s="53">
        <v>29.3</v>
      </c>
      <c r="D19" s="1" t="s">
        <v>334</v>
      </c>
      <c r="E19" s="1" t="s">
        <v>332</v>
      </c>
    </row>
    <row r="20" spans="2:7" x14ac:dyDescent="0.2">
      <c r="B20" s="6" t="s">
        <v>335</v>
      </c>
      <c r="C20" s="53">
        <v>29.5</v>
      </c>
      <c r="D20" s="1" t="s">
        <v>336</v>
      </c>
      <c r="E20" s="1" t="s">
        <v>337</v>
      </c>
    </row>
    <row r="21" spans="2:7" x14ac:dyDescent="0.2">
      <c r="B21" s="6" t="s">
        <v>280</v>
      </c>
      <c r="C21" s="53">
        <v>5.3100000000000001E-2</v>
      </c>
      <c r="D21" s="1" t="s">
        <v>281</v>
      </c>
      <c r="E21" s="1" t="s">
        <v>282</v>
      </c>
    </row>
    <row r="22" spans="2:7" x14ac:dyDescent="0.2">
      <c r="B22" s="6" t="s">
        <v>338</v>
      </c>
      <c r="C22" s="65">
        <f>C21*C20</f>
        <v>1.5664500000000001</v>
      </c>
      <c r="D22" s="1" t="s">
        <v>339</v>
      </c>
      <c r="E22" s="1" t="s">
        <v>77</v>
      </c>
    </row>
    <row r="24" spans="2:7" x14ac:dyDescent="0.2">
      <c r="B24" s="4" t="s">
        <v>290</v>
      </c>
      <c r="C24" s="4"/>
      <c r="D24" s="4"/>
      <c r="E24" s="4" t="s">
        <v>216</v>
      </c>
      <c r="F24" s="4" t="s">
        <v>217</v>
      </c>
    </row>
    <row r="25" spans="2:7" x14ac:dyDescent="0.2">
      <c r="B25" s="4" t="s">
        <v>291</v>
      </c>
      <c r="C25" s="4" t="s">
        <v>369</v>
      </c>
      <c r="D25" s="4" t="s">
        <v>370</v>
      </c>
      <c r="E25" s="4" t="s">
        <v>371</v>
      </c>
      <c r="F25" s="4" t="s">
        <v>372</v>
      </c>
    </row>
    <row r="26" spans="2:7" x14ac:dyDescent="0.2">
      <c r="B26" s="6" t="s">
        <v>292</v>
      </c>
      <c r="C26" s="15">
        <f>0.217777777777778/907.185</f>
        <v>2.4005883891133341E-4</v>
      </c>
      <c r="D26" s="16">
        <f>(($C$19*$C$16+$C$20*$C$17)/1038)*C26</f>
        <v>6.780852752293155E-6</v>
      </c>
      <c r="E26" s="18" t="str">
        <f>ROUND(D26*$C$8*$C$3,1)&amp;" tons/yr "&amp;B26&amp;", "</f>
        <v xml:space="preserve">0 tons/yr NH3, </v>
      </c>
      <c r="F26" s="18" t="str">
        <f>ROUND(D26*$C$8*$C$3*$F$6,1)&amp;" tons "&amp;B26&amp;", "</f>
        <v xml:space="preserve">0 tons NH3, </v>
      </c>
      <c r="G26">
        <f>D26*$C$8*$C$3*$F$6</f>
        <v>4.2380329701832219E-2</v>
      </c>
    </row>
    <row r="27" spans="2:7" x14ac:dyDescent="0.2">
      <c r="B27" s="6" t="s">
        <v>47</v>
      </c>
      <c r="C27" s="15">
        <f>44.4444444444444/907.185</f>
        <v>4.8991599777823046E-2</v>
      </c>
      <c r="D27" s="16">
        <f t="shared" ref="D27:D30" si="0">(($C$19*$C$16+$C$20*$C$17)/1038)*C27</f>
        <v>1.3838475004679881E-3</v>
      </c>
      <c r="E27" s="18" t="str">
        <f>ROUND(D27*$C$8*$C$3,1)&amp;" tons/yr "&amp;B27&amp;", "</f>
        <v xml:space="preserve">0.3 tons/yr NOx, </v>
      </c>
      <c r="F27" s="18" t="str">
        <f>ROUND(D27*$C$8*$C$3*$F$6,1)&amp;" tons "&amp;B27&amp;", "</f>
        <v xml:space="preserve">8.6 tons NOx, </v>
      </c>
      <c r="G27">
        <f t="shared" ref="G27:G30" si="1">D27*$C$8*$C$3*$F$6</f>
        <v>8.6490468779249259</v>
      </c>
    </row>
    <row r="28" spans="2:7" x14ac:dyDescent="0.2">
      <c r="B28" s="6" t="s">
        <v>49</v>
      </c>
      <c r="C28" s="15">
        <f>0.191111111111111/907.185</f>
        <v>2.106638790446392E-4</v>
      </c>
      <c r="D28" s="16">
        <f t="shared" si="0"/>
        <v>5.9505442520123515E-6</v>
      </c>
      <c r="E28" s="18" t="str">
        <f>ROUND(D28*$C$8*$C$3,1)&amp;" tons/yr "&amp;B28&amp;", "</f>
        <v xml:space="preserve">0 tons/yr PM2.5, </v>
      </c>
      <c r="F28" s="18" t="str">
        <f>ROUND(D28*$C$8*$C$3*$F$6,1)&amp;" tons "&amp;B28&amp;", "</f>
        <v xml:space="preserve">0 tons PM2.5, </v>
      </c>
      <c r="G28">
        <f t="shared" si="1"/>
        <v>3.71909015750772E-2</v>
      </c>
    </row>
    <row r="29" spans="2:7" x14ac:dyDescent="0.2">
      <c r="B29" s="6" t="s">
        <v>50</v>
      </c>
      <c r="C29" s="15">
        <f>0.266666666666667/907.185</f>
        <v>2.9394959866693894E-4</v>
      </c>
      <c r="D29" s="16">
        <f t="shared" si="0"/>
        <v>8.3030850028079472E-6</v>
      </c>
      <c r="E29" s="18" t="str">
        <f>ROUND(D29*$C$8*$C$3,1)&amp;" tons/yr "&amp;B29&amp;", "</f>
        <v xml:space="preserve">0 tons/yr VOC, </v>
      </c>
      <c r="F29" s="18" t="str">
        <f>ROUND(D29*$C$8*$C$3*$F$6,1)&amp;" tons "&amp;B29&amp;", "</f>
        <v xml:space="preserve">0.1 tons VOC, </v>
      </c>
      <c r="G29">
        <f t="shared" si="1"/>
        <v>5.1894281267549663E-2</v>
      </c>
    </row>
    <row r="30" spans="2:7" x14ac:dyDescent="0.2">
      <c r="B30" s="6" t="s">
        <v>293</v>
      </c>
      <c r="C30" s="15">
        <f>2.44444444444444/907.185</f>
        <v>2.6945379877802659E-3</v>
      </c>
      <c r="D30" s="16">
        <f t="shared" si="0"/>
        <v>7.6111612525739294E-5</v>
      </c>
      <c r="E30" s="18" t="str">
        <f>ROUND(D30*$C$8*$C$3,1)&amp;" tons/yr "&amp;B30</f>
        <v>0 tons/yr SO2</v>
      </c>
      <c r="F30" s="18" t="str">
        <f>ROUND(D30*$C$8*$C$3*$F$6,1)&amp;" tons "&amp;B30</f>
        <v>0.5 tons SO2</v>
      </c>
      <c r="G30">
        <f t="shared" si="1"/>
        <v>0.47569757828587061</v>
      </c>
    </row>
    <row r="31" spans="2:7" x14ac:dyDescent="0.2">
      <c r="C31" s="30" t="s">
        <v>294</v>
      </c>
      <c r="D31" s="30" t="s">
        <v>295</v>
      </c>
    </row>
  </sheetData>
  <sheetProtection algorithmName="SHA-512" hashValue="jFxXPFLOkz9L+dAONbop0E8UGg8igdNvzTB1EoJY9aoSJCNP2lOcZpfgpxpqVv6PpUiqZqwJLfezISDqHSuKkQ==" saltValue="snhKk93S9JFK5EjwyBKH1A==" spinCount="100000" sheet="1" objects="1" scenarios="1"/>
  <hyperlinks>
    <hyperlink ref="E18" r:id="rId1" xr:uid="{AE263428-D519-4EEA-82F2-4BD2D6B40A9A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9E97-5777-4862-8888-1882CC4AD00F}">
  <sheetPr>
    <tabColor theme="4" tint="0.79998168889431442"/>
  </sheetPr>
  <dimension ref="B4:AB39"/>
  <sheetViews>
    <sheetView showGridLines="0" workbookViewId="0">
      <selection activeCell="G29" sqref="G29:G33"/>
    </sheetView>
  </sheetViews>
  <sheetFormatPr defaultColWidth="11.42578125" defaultRowHeight="12" x14ac:dyDescent="0.2"/>
  <cols>
    <col min="2" max="2" width="44" customWidth="1"/>
    <col min="3" max="3" width="17.140625" customWidth="1"/>
    <col min="4" max="4" width="28.5703125" bestFit="1" customWidth="1"/>
    <col min="5" max="5" width="12.42578125" customWidth="1"/>
    <col min="8" max="8" width="12" bestFit="1" customWidth="1"/>
  </cols>
  <sheetData>
    <row r="4" spans="2:7" x14ac:dyDescent="0.2">
      <c r="B4" s="54" t="s">
        <v>340</v>
      </c>
      <c r="C4" s="25">
        <v>0.3</v>
      </c>
    </row>
    <row r="8" spans="2:7" ht="60" x14ac:dyDescent="0.2">
      <c r="B8" s="4"/>
      <c r="C8" s="4" t="s">
        <v>320</v>
      </c>
      <c r="D8" s="4" t="s">
        <v>23</v>
      </c>
      <c r="E8" s="7" t="s">
        <v>24</v>
      </c>
      <c r="F8" s="7" t="s">
        <v>25</v>
      </c>
      <c r="G8" s="7" t="s">
        <v>358</v>
      </c>
    </row>
    <row r="9" spans="2:7" x14ac:dyDescent="0.2">
      <c r="B9" s="6" t="s">
        <v>341</v>
      </c>
      <c r="C9" s="22">
        <v>2500</v>
      </c>
      <c r="D9" s="19">
        <f>(1-C4)*C9*C16+C4*C9*(C16+C17)</f>
        <v>29375000</v>
      </c>
      <c r="E9" s="17">
        <f>((1-C4)*SUM(C39:H39)*C20+C4*SUM(C39:H39)*(C20+C23))</f>
        <v>39429.800375986706</v>
      </c>
      <c r="F9" s="17">
        <f>((1-C4)*SUM(C39:AB39)*C20+C4*SUM(C39:AB39)*(C20+C23))</f>
        <v>305847.37048400496</v>
      </c>
      <c r="G9" s="17">
        <f>((1-C4)*H39*C20+C4*H39*(C20+C23))</f>
        <v>13320.878505400913</v>
      </c>
    </row>
    <row r="10" spans="2:7" x14ac:dyDescent="0.2">
      <c r="E10" s="164">
        <v>39429.800000000003</v>
      </c>
      <c r="F10" s="164">
        <v>305847.40000000002</v>
      </c>
    </row>
    <row r="14" spans="2:7" x14ac:dyDescent="0.2">
      <c r="B14" s="4" t="s">
        <v>342</v>
      </c>
      <c r="C14" s="4"/>
      <c r="D14" s="4"/>
      <c r="E14" s="4"/>
    </row>
    <row r="15" spans="2:7" x14ac:dyDescent="0.2">
      <c r="B15" s="4"/>
      <c r="C15" s="4" t="s">
        <v>53</v>
      </c>
      <c r="D15" s="4" t="s">
        <v>54</v>
      </c>
      <c r="E15" s="4" t="s">
        <v>55</v>
      </c>
    </row>
    <row r="16" spans="2:7" x14ac:dyDescent="0.2">
      <c r="B16" s="6" t="s">
        <v>343</v>
      </c>
      <c r="C16" s="67">
        <v>7400</v>
      </c>
      <c r="D16" s="1" t="s">
        <v>326</v>
      </c>
      <c r="E16" s="1" t="s">
        <v>332</v>
      </c>
    </row>
    <row r="17" spans="2:7" x14ac:dyDescent="0.2">
      <c r="B17" s="6" t="s">
        <v>344</v>
      </c>
      <c r="C17" s="67">
        <v>14500</v>
      </c>
      <c r="D17" s="1" t="s">
        <v>326</v>
      </c>
      <c r="E17" s="1" t="s">
        <v>345</v>
      </c>
    </row>
    <row r="18" spans="2:7" x14ac:dyDescent="0.2">
      <c r="B18" s="6" t="s">
        <v>346</v>
      </c>
      <c r="C18" s="66">
        <v>1000</v>
      </c>
      <c r="D18" s="1" t="s">
        <v>347</v>
      </c>
      <c r="E18" s="1" t="s">
        <v>186</v>
      </c>
    </row>
    <row r="19" spans="2:7" x14ac:dyDescent="0.2">
      <c r="B19" s="6" t="s">
        <v>348</v>
      </c>
      <c r="C19" s="165">
        <v>29.3</v>
      </c>
      <c r="D19" s="1" t="s">
        <v>336</v>
      </c>
      <c r="E19" s="1" t="s">
        <v>349</v>
      </c>
    </row>
    <row r="20" spans="2:7" x14ac:dyDescent="0.2">
      <c r="B20" s="6" t="s">
        <v>350</v>
      </c>
      <c r="C20" s="65">
        <f>10620.59/2407</f>
        <v>4.4123764021603655</v>
      </c>
      <c r="D20" s="1" t="s">
        <v>339</v>
      </c>
      <c r="E20" s="1" t="s">
        <v>351</v>
      </c>
    </row>
    <row r="21" spans="2:7" x14ac:dyDescent="0.2">
      <c r="B21" s="6" t="s">
        <v>335</v>
      </c>
      <c r="C21" s="53">
        <v>57.5</v>
      </c>
      <c r="D21" s="1" t="s">
        <v>336</v>
      </c>
      <c r="E21" s="1" t="s">
        <v>455</v>
      </c>
    </row>
    <row r="22" spans="2:7" x14ac:dyDescent="0.2">
      <c r="B22" s="6" t="s">
        <v>280</v>
      </c>
      <c r="C22" s="53">
        <v>5.3100000000000001E-2</v>
      </c>
      <c r="D22" s="1" t="s">
        <v>281</v>
      </c>
      <c r="E22" s="1" t="s">
        <v>282</v>
      </c>
    </row>
    <row r="23" spans="2:7" x14ac:dyDescent="0.2">
      <c r="B23" s="6" t="s">
        <v>338</v>
      </c>
      <c r="C23" s="65">
        <f>C22*C21</f>
        <v>3.0532500000000002</v>
      </c>
      <c r="D23" s="1" t="s">
        <v>339</v>
      </c>
      <c r="E23" s="1" t="s">
        <v>77</v>
      </c>
    </row>
    <row r="24" spans="2:7" x14ac:dyDescent="0.2">
      <c r="B24" s="6" t="s">
        <v>352</v>
      </c>
      <c r="C24" s="15">
        <v>25</v>
      </c>
      <c r="D24" s="1" t="s">
        <v>353</v>
      </c>
      <c r="E24" s="1" t="s">
        <v>186</v>
      </c>
    </row>
    <row r="27" spans="2:7" x14ac:dyDescent="0.2">
      <c r="B27" s="4" t="s">
        <v>290</v>
      </c>
      <c r="C27" s="4"/>
      <c r="D27" s="4"/>
      <c r="E27" s="4" t="s">
        <v>216</v>
      </c>
      <c r="F27" s="4" t="s">
        <v>217</v>
      </c>
    </row>
    <row r="28" spans="2:7" x14ac:dyDescent="0.2">
      <c r="B28" s="4" t="s">
        <v>291</v>
      </c>
      <c r="C28" s="4" t="s">
        <v>369</v>
      </c>
      <c r="D28" s="4" t="s">
        <v>370</v>
      </c>
      <c r="E28" s="4" t="s">
        <v>371</v>
      </c>
      <c r="F28" s="4" t="s">
        <v>373</v>
      </c>
    </row>
    <row r="29" spans="2:7" x14ac:dyDescent="0.2">
      <c r="B29" s="6" t="s">
        <v>292</v>
      </c>
      <c r="C29" s="15">
        <f>0.217777777777778/907.185</f>
        <v>2.4005883891133341E-4</v>
      </c>
      <c r="D29" s="29">
        <f>(($C$19+$C$21*$C$4)/1038)*C29</f>
        <v>1.0765644461775115E-5</v>
      </c>
      <c r="E29" s="18" t="str">
        <f>ROUND(D29*$H$39,1)&amp;" tons/yr "&amp;B29&amp;", "</f>
        <v xml:space="preserve">0 tons/yr NH3, </v>
      </c>
      <c r="F29" s="18" t="str">
        <f>ROUND(SUM($C$39:$AB$39)*D29,1)&amp;" tons "&amp;B29&amp;", "</f>
        <v xml:space="preserve">0.6 tons NH3, </v>
      </c>
      <c r="G29" s="210">
        <f>SUM($C$39:$AB$39)*D29</f>
        <v>0.61794799210589157</v>
      </c>
    </row>
    <row r="30" spans="2:7" x14ac:dyDescent="0.2">
      <c r="B30" s="6" t="s">
        <v>47</v>
      </c>
      <c r="C30" s="15">
        <f>44.4444444444444/907.185</f>
        <v>4.8991599777823046E-2</v>
      </c>
      <c r="D30" s="29">
        <f t="shared" ref="D30:D33" si="0">(($C$19+$C$21*$C$4)/1038)*C30</f>
        <v>2.1970702983214476E-3</v>
      </c>
      <c r="E30" s="18" t="str">
        <f>ROUND(D30*$H$39,1)&amp;" tons/yr "&amp;B30&amp;", "</f>
        <v xml:space="preserve">5.5 tons/yr NOx, </v>
      </c>
      <c r="F30" s="18" t="str">
        <f>ROUND(SUM($C$39:$AB$39)*D30,1)&amp;" tons "&amp;B30&amp;", "</f>
        <v xml:space="preserve">126.1 tons NOx, </v>
      </c>
      <c r="G30" s="210">
        <f t="shared" ref="G30:G33" si="1">SUM($C$39:$AB$39)*D30</f>
        <v>126.11183512365109</v>
      </c>
    </row>
    <row r="31" spans="2:7" x14ac:dyDescent="0.2">
      <c r="B31" s="6" t="s">
        <v>49</v>
      </c>
      <c r="C31" s="15">
        <f>0.191111111111111/907.185</f>
        <v>2.106638790446392E-4</v>
      </c>
      <c r="D31" s="29">
        <f t="shared" si="0"/>
        <v>9.4474022827822298E-6</v>
      </c>
      <c r="E31" s="18" t="str">
        <f>ROUND(D31*$H$39,1)&amp;" tons/yr "&amp;B31&amp;", "</f>
        <v xml:space="preserve">0 tons/yr PM2.5, </v>
      </c>
      <c r="F31" s="18" t="str">
        <f>ROUND(SUM($C$39:$AB$39)*D31,1)&amp;" tons "&amp;B31&amp;", "</f>
        <v xml:space="preserve">0.5 tons PM2.5, </v>
      </c>
      <c r="G31" s="210">
        <f t="shared" si="1"/>
        <v>0.54228089103169996</v>
      </c>
    </row>
    <row r="32" spans="2:7" x14ac:dyDescent="0.2">
      <c r="B32" s="6" t="s">
        <v>50</v>
      </c>
      <c r="C32" s="15">
        <f>0.266666666666667/907.185</f>
        <v>2.9394959866693894E-4</v>
      </c>
      <c r="D32" s="29">
        <f t="shared" si="0"/>
        <v>1.3182421789928715E-5</v>
      </c>
      <c r="E32" s="18" t="str">
        <f>ROUND(D32*$H$39,1)&amp;" tons/yr "&amp;B32&amp;", "</f>
        <v xml:space="preserve">0 tons/yr VOC, </v>
      </c>
      <c r="F32" s="18" t="str">
        <f>ROUND(SUM($C$39:$AB$39)*D32,1)&amp;" tons "&amp;B32&amp;", "</f>
        <v xml:space="preserve">0.8 tons VOC, </v>
      </c>
      <c r="G32" s="210">
        <f t="shared" si="1"/>
        <v>0.75667101074190823</v>
      </c>
    </row>
    <row r="33" spans="2:28" x14ac:dyDescent="0.2">
      <c r="B33" s="6" t="s">
        <v>293</v>
      </c>
      <c r="C33" s="15">
        <f>2.44444444444444/907.185</f>
        <v>2.6945379877802659E-3</v>
      </c>
      <c r="D33" s="29">
        <f t="shared" si="0"/>
        <v>1.2083886640767954E-4</v>
      </c>
      <c r="E33" s="18" t="str">
        <f>ROUND(D33*$H$39,1)&amp;" tons/yr "&amp;B33</f>
        <v>0.3 tons/yr SO2</v>
      </c>
      <c r="F33" s="18" t="str">
        <f>ROUND(SUM($C$39:$AB$39)*D33,1)&amp;" tons "&amp;B33</f>
        <v>6.9 tons SO2</v>
      </c>
      <c r="G33" s="210">
        <f t="shared" si="1"/>
        <v>6.9361509318008059</v>
      </c>
    </row>
    <row r="34" spans="2:28" x14ac:dyDescent="0.2">
      <c r="C34" s="30" t="s">
        <v>294</v>
      </c>
      <c r="D34" s="30" t="s">
        <v>295</v>
      </c>
    </row>
    <row r="36" spans="2:28" x14ac:dyDescent="0.2">
      <c r="B36" s="4" t="s">
        <v>354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">
      <c r="B37" s="4" t="s">
        <v>355</v>
      </c>
      <c r="C37" s="4">
        <v>2025</v>
      </c>
      <c r="D37" s="4">
        <f>C37+1</f>
        <v>2026</v>
      </c>
      <c r="E37" s="4">
        <f t="shared" ref="E37:AB37" si="2">D37+1</f>
        <v>2027</v>
      </c>
      <c r="F37" s="4">
        <f t="shared" si="2"/>
        <v>2028</v>
      </c>
      <c r="G37" s="4">
        <f t="shared" si="2"/>
        <v>2029</v>
      </c>
      <c r="H37" s="4">
        <f t="shared" si="2"/>
        <v>2030</v>
      </c>
      <c r="I37" s="4">
        <f t="shared" si="2"/>
        <v>2031</v>
      </c>
      <c r="J37" s="4">
        <f t="shared" si="2"/>
        <v>2032</v>
      </c>
      <c r="K37" s="4">
        <f t="shared" si="2"/>
        <v>2033</v>
      </c>
      <c r="L37" s="4">
        <f t="shared" si="2"/>
        <v>2034</v>
      </c>
      <c r="M37" s="4">
        <f t="shared" si="2"/>
        <v>2035</v>
      </c>
      <c r="N37" s="4">
        <f t="shared" si="2"/>
        <v>2036</v>
      </c>
      <c r="O37" s="4">
        <f t="shared" si="2"/>
        <v>2037</v>
      </c>
      <c r="P37" s="4">
        <f t="shared" si="2"/>
        <v>2038</v>
      </c>
      <c r="Q37" s="4">
        <f t="shared" si="2"/>
        <v>2039</v>
      </c>
      <c r="R37" s="4">
        <f t="shared" si="2"/>
        <v>2040</v>
      </c>
      <c r="S37" s="4">
        <f t="shared" si="2"/>
        <v>2041</v>
      </c>
      <c r="T37" s="4">
        <f t="shared" si="2"/>
        <v>2042</v>
      </c>
      <c r="U37" s="4">
        <f t="shared" si="2"/>
        <v>2043</v>
      </c>
      <c r="V37" s="4">
        <f t="shared" si="2"/>
        <v>2044</v>
      </c>
      <c r="W37" s="4">
        <f t="shared" si="2"/>
        <v>2045</v>
      </c>
      <c r="X37" s="4">
        <f t="shared" si="2"/>
        <v>2046</v>
      </c>
      <c r="Y37" s="4">
        <f t="shared" si="2"/>
        <v>2047</v>
      </c>
      <c r="Z37" s="4">
        <f t="shared" si="2"/>
        <v>2048</v>
      </c>
      <c r="AA37" s="4">
        <f t="shared" si="2"/>
        <v>2049</v>
      </c>
      <c r="AB37" s="4">
        <f t="shared" si="2"/>
        <v>2050</v>
      </c>
    </row>
    <row r="38" spans="2:28" x14ac:dyDescent="0.2">
      <c r="B38" t="s">
        <v>356</v>
      </c>
      <c r="C38" s="26">
        <v>0</v>
      </c>
      <c r="D38" s="31">
        <v>200</v>
      </c>
      <c r="E38" s="31">
        <v>500</v>
      </c>
      <c r="F38" s="31">
        <v>800</v>
      </c>
      <c r="G38" s="31">
        <f t="shared" ref="G38:AB38" si="3">IF(F39&lt;$C$9,$C$18,0)</f>
        <v>1000</v>
      </c>
      <c r="H38" s="31">
        <f t="shared" si="3"/>
        <v>0</v>
      </c>
      <c r="I38" s="31">
        <f t="shared" si="3"/>
        <v>0</v>
      </c>
      <c r="J38" s="31">
        <f>IF(I39&lt;$C$9,$C$18,0)</f>
        <v>0</v>
      </c>
      <c r="K38" s="31">
        <f t="shared" si="3"/>
        <v>0</v>
      </c>
      <c r="L38" s="31">
        <f t="shared" si="3"/>
        <v>0</v>
      </c>
      <c r="M38" s="31">
        <f t="shared" si="3"/>
        <v>0</v>
      </c>
      <c r="N38" s="31">
        <f t="shared" si="3"/>
        <v>0</v>
      </c>
      <c r="O38" s="31">
        <f t="shared" si="3"/>
        <v>0</v>
      </c>
      <c r="P38" s="31">
        <f t="shared" si="3"/>
        <v>0</v>
      </c>
      <c r="Q38" s="31">
        <f t="shared" si="3"/>
        <v>0</v>
      </c>
      <c r="R38" s="31">
        <f t="shared" si="3"/>
        <v>0</v>
      </c>
      <c r="S38" s="31">
        <f t="shared" si="3"/>
        <v>0</v>
      </c>
      <c r="T38" s="31">
        <f t="shared" si="3"/>
        <v>0</v>
      </c>
      <c r="U38" s="31">
        <f t="shared" si="3"/>
        <v>0</v>
      </c>
      <c r="V38" s="31">
        <f t="shared" si="3"/>
        <v>0</v>
      </c>
      <c r="W38" s="31">
        <f t="shared" si="3"/>
        <v>0</v>
      </c>
      <c r="X38" s="31">
        <f t="shared" si="3"/>
        <v>0</v>
      </c>
      <c r="Y38" s="31">
        <f t="shared" si="3"/>
        <v>0</v>
      </c>
      <c r="Z38" s="31">
        <f t="shared" si="3"/>
        <v>0</v>
      </c>
      <c r="AA38" s="31">
        <f t="shared" si="3"/>
        <v>0</v>
      </c>
      <c r="AB38" s="31">
        <f t="shared" si="3"/>
        <v>0</v>
      </c>
    </row>
    <row r="39" spans="2:28" x14ac:dyDescent="0.2">
      <c r="B39" t="s">
        <v>357</v>
      </c>
      <c r="C39" s="26">
        <f>C38</f>
        <v>0</v>
      </c>
      <c r="D39" s="31">
        <f>IF((C39+D38)&gt;$C$9,$C$9,C39+D38)</f>
        <v>200</v>
      </c>
      <c r="E39" s="31">
        <f t="shared" ref="E39:AB39" si="4">IF((D39+E38)&gt;$C$9,$C$9,D39+E38)</f>
        <v>700</v>
      </c>
      <c r="F39" s="31">
        <f t="shared" si="4"/>
        <v>1500</v>
      </c>
      <c r="G39" s="31">
        <f t="shared" si="4"/>
        <v>2500</v>
      </c>
      <c r="H39" s="31">
        <f t="shared" si="4"/>
        <v>2500</v>
      </c>
      <c r="I39" s="31">
        <f t="shared" si="4"/>
        <v>2500</v>
      </c>
      <c r="J39" s="31">
        <f t="shared" si="4"/>
        <v>2500</v>
      </c>
      <c r="K39" s="31">
        <f t="shared" si="4"/>
        <v>2500</v>
      </c>
      <c r="L39" s="31">
        <f t="shared" si="4"/>
        <v>2500</v>
      </c>
      <c r="M39" s="31">
        <f t="shared" si="4"/>
        <v>2500</v>
      </c>
      <c r="N39" s="31">
        <f t="shared" si="4"/>
        <v>2500</v>
      </c>
      <c r="O39" s="31">
        <f t="shared" si="4"/>
        <v>2500</v>
      </c>
      <c r="P39" s="31">
        <f t="shared" si="4"/>
        <v>2500</v>
      </c>
      <c r="Q39" s="31">
        <f t="shared" si="4"/>
        <v>2500</v>
      </c>
      <c r="R39" s="31">
        <f t="shared" si="4"/>
        <v>2500</v>
      </c>
      <c r="S39" s="31">
        <f t="shared" si="4"/>
        <v>2500</v>
      </c>
      <c r="T39" s="31">
        <f t="shared" si="4"/>
        <v>2500</v>
      </c>
      <c r="U39" s="31">
        <f t="shared" si="4"/>
        <v>2500</v>
      </c>
      <c r="V39" s="31">
        <f t="shared" si="4"/>
        <v>2500</v>
      </c>
      <c r="W39" s="31">
        <f t="shared" si="4"/>
        <v>2500</v>
      </c>
      <c r="X39" s="31">
        <f t="shared" si="4"/>
        <v>2500</v>
      </c>
      <c r="Y39" s="31">
        <f t="shared" si="4"/>
        <v>2500</v>
      </c>
      <c r="Z39" s="31">
        <f t="shared" si="4"/>
        <v>2500</v>
      </c>
      <c r="AA39" s="31">
        <f t="shared" si="4"/>
        <v>2500</v>
      </c>
      <c r="AB39" s="31">
        <f t="shared" si="4"/>
        <v>2500</v>
      </c>
    </row>
  </sheetData>
  <sheetProtection algorithmName="SHA-512" hashValue="EGfmIDkgEa8hETDuo6ycMnsFM3wApmjrruXrI5Zk9P4YBKG1pngRq3ieXOkrs5EZ4EOJd9tX5tsRK731NKTI7g==" saltValue="TixQAOpU4dD0TRe+pR7qLQ==" spinCount="100000" sheet="1" objects="1" scenarios="1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9CA5-94C4-4D3B-84D9-4D351A3E6D96}">
  <sheetPr>
    <tabColor theme="4" tint="0.79998168889431442"/>
  </sheetPr>
  <dimension ref="B3:F12"/>
  <sheetViews>
    <sheetView workbookViewId="0">
      <selection activeCell="F10" sqref="F10:F12"/>
    </sheetView>
  </sheetViews>
  <sheetFormatPr defaultRowHeight="12" x14ac:dyDescent="0.2"/>
  <cols>
    <col min="2" max="2" width="38.7109375" bestFit="1" customWidth="1"/>
    <col min="3" max="3" width="13.5703125" bestFit="1" customWidth="1"/>
    <col min="4" max="4" width="22.42578125" bestFit="1" customWidth="1"/>
    <col min="5" max="5" width="20.5703125" bestFit="1" customWidth="1"/>
    <col min="6" max="6" width="16.28515625" customWidth="1"/>
  </cols>
  <sheetData>
    <row r="3" spans="2:6" ht="36" x14ac:dyDescent="0.2">
      <c r="B3" s="4"/>
      <c r="C3" s="4" t="s">
        <v>23</v>
      </c>
      <c r="D3" s="7" t="s">
        <v>24</v>
      </c>
      <c r="E3" s="7" t="s">
        <v>25</v>
      </c>
      <c r="F3" s="7" t="s">
        <v>458</v>
      </c>
    </row>
    <row r="4" spans="2:6" x14ac:dyDescent="0.2">
      <c r="B4" s="6" t="s">
        <v>341</v>
      </c>
      <c r="C4" s="156">
        <v>30000000</v>
      </c>
      <c r="D4" s="17">
        <f>0.7*(C4/817154)*237*5</f>
        <v>30453.256056997823</v>
      </c>
      <c r="E4" s="17">
        <f>0.7*(C4/817154)*237*25</f>
        <v>152266.28028498913</v>
      </c>
      <c r="F4" s="17">
        <f>D4/5</f>
        <v>6090.651211399565</v>
      </c>
    </row>
    <row r="8" spans="2:6" x14ac:dyDescent="0.2">
      <c r="B8" s="4" t="s">
        <v>290</v>
      </c>
      <c r="C8" s="4"/>
      <c r="D8" s="4" t="s">
        <v>216</v>
      </c>
      <c r="E8" s="4" t="s">
        <v>217</v>
      </c>
    </row>
    <row r="9" spans="2:6" x14ac:dyDescent="0.2">
      <c r="B9" s="4" t="s">
        <v>291</v>
      </c>
      <c r="C9" s="4" t="s">
        <v>370</v>
      </c>
      <c r="D9" s="4" t="s">
        <v>371</v>
      </c>
      <c r="E9" s="4" t="s">
        <v>373</v>
      </c>
    </row>
    <row r="10" spans="2:6" x14ac:dyDescent="0.2">
      <c r="B10" s="6" t="s">
        <v>47</v>
      </c>
      <c r="C10" s="29">
        <f>0.17*(C4/817154)</f>
        <v>6.2411736343455457</v>
      </c>
      <c r="D10" s="18" t="str">
        <f>ROUND(C10,1)&amp;" tons/yr "&amp;B10&amp;", "</f>
        <v xml:space="preserve">6.2 tons/yr NOx, </v>
      </c>
      <c r="E10" s="18" t="str">
        <f>ROUND(C10*25,1)&amp;" tons "&amp;B10&amp;", "</f>
        <v xml:space="preserve">156 tons NOx, </v>
      </c>
      <c r="F10" s="36">
        <f>C10*25</f>
        <v>156.02934085863865</v>
      </c>
    </row>
    <row r="11" spans="2:6" x14ac:dyDescent="0.2">
      <c r="B11" s="6" t="s">
        <v>49</v>
      </c>
      <c r="C11" s="29">
        <f>0.01*(C4/817154)</f>
        <v>0.36712786084385562</v>
      </c>
      <c r="D11" s="18" t="str">
        <f t="shared" ref="D11" si="0">ROUND(C11,1)&amp;" tons/yr "&amp;B11&amp;", "</f>
        <v xml:space="preserve">0.4 tons/yr PM2.5, </v>
      </c>
      <c r="E11" s="18" t="str">
        <f t="shared" ref="E11" si="1">ROUND(C11*25,1)&amp;" tons "&amp;B11&amp;", "</f>
        <v xml:space="preserve">9.2 tons PM2.5, </v>
      </c>
      <c r="F11" s="36">
        <f t="shared" ref="F11:F12" si="2">C11*25</f>
        <v>9.1781965210963907</v>
      </c>
    </row>
    <row r="12" spans="2:6" x14ac:dyDescent="0.2">
      <c r="B12" s="6" t="s">
        <v>293</v>
      </c>
      <c r="C12" s="29">
        <f>0.17*(C4/817154)</f>
        <v>6.2411736343455457</v>
      </c>
      <c r="D12" s="18" t="str">
        <f>ROUND(C12,1)&amp;" tons/yr "&amp;B12</f>
        <v>6.2 tons/yr SO2</v>
      </c>
      <c r="E12" s="18" t="str">
        <f>ROUND(C12*25,1)&amp;" tons "&amp;B12</f>
        <v>156 tons SO2</v>
      </c>
      <c r="F12" s="36">
        <f t="shared" si="2"/>
        <v>156.02934085863865</v>
      </c>
    </row>
  </sheetData>
  <sheetProtection algorithmName="SHA-512" hashValue="rw3R2qYfCb7MslCtFUN6zNH7UnXo1zjgWnpa6p8o9ARBFUDLBHRo3ObxNGDCS/3MDCq0N9BmldmLOo6zEfBGvw==" saltValue="IZ5KASXp7ZhlDYOonhgK2A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8E22-F9C8-44F2-AB6D-43BD9E27E053}">
  <dimension ref="C2:K22"/>
  <sheetViews>
    <sheetView tabSelected="1" topLeftCell="A2" workbookViewId="0">
      <selection activeCell="O32" sqref="O32"/>
    </sheetView>
  </sheetViews>
  <sheetFormatPr defaultColWidth="9" defaultRowHeight="12" x14ac:dyDescent="0.2"/>
  <cols>
    <col min="1" max="4" width="9" style="11"/>
    <col min="5" max="5" width="10.42578125" style="11" customWidth="1"/>
    <col min="6" max="6" width="9" style="11"/>
    <col min="7" max="7" width="11.7109375" style="11" customWidth="1"/>
    <col min="8" max="8" width="12.140625" style="11" customWidth="1"/>
    <col min="9" max="9" width="14.42578125" style="11" customWidth="1"/>
    <col min="10" max="10" width="12.42578125" style="11" customWidth="1"/>
    <col min="11" max="11" width="19.28515625" style="11" bestFit="1" customWidth="1"/>
    <col min="12" max="16384" width="9" style="11"/>
  </cols>
  <sheetData>
    <row r="2" spans="3:11" x14ac:dyDescent="0.2">
      <c r="C2" s="11" t="s">
        <v>216</v>
      </c>
    </row>
    <row r="3" spans="3:11" ht="45" customHeight="1" x14ac:dyDescent="0.2">
      <c r="C3" s="139"/>
      <c r="D3" s="140" t="s">
        <v>445</v>
      </c>
      <c r="E3" s="140" t="s">
        <v>438</v>
      </c>
      <c r="F3" s="140" t="s">
        <v>439</v>
      </c>
      <c r="G3" s="140" t="s">
        <v>440</v>
      </c>
      <c r="H3" s="140" t="s">
        <v>441</v>
      </c>
      <c r="I3" s="140" t="s">
        <v>442</v>
      </c>
      <c r="J3" s="140" t="s">
        <v>443</v>
      </c>
      <c r="K3" s="140" t="s">
        <v>30</v>
      </c>
    </row>
    <row r="4" spans="3:11" x14ac:dyDescent="0.2">
      <c r="C4" s="144" t="s">
        <v>292</v>
      </c>
      <c r="D4" s="147">
        <v>0</v>
      </c>
      <c r="E4" s="145">
        <v>0</v>
      </c>
      <c r="F4" s="145">
        <f>'ECO Schools - Buses'!N33</f>
        <v>5.8973992218102136E-3</v>
      </c>
      <c r="G4" s="145">
        <v>0</v>
      </c>
      <c r="H4" s="145">
        <v>0</v>
      </c>
      <c r="I4" s="145">
        <f>'Pre-Weatherization'!D26*'Pre-Weatherization'!$C$8*'Pre-Weatherization'!$C$3</f>
        <v>1.6952131880732888E-3</v>
      </c>
      <c r="J4" s="145">
        <f>'CEED Block Grants'!D29*'CEED Block Grants'!$H$39</f>
        <v>2.6914111154437786E-2</v>
      </c>
      <c r="K4" s="146" t="str">
        <f t="shared" ref="K4:K9" si="0">ROUND(SUM(E4:J4),1)&amp;" tons/yr "&amp;C4&amp;", "</f>
        <v xml:space="preserve">0 tons/yr NH3, </v>
      </c>
    </row>
    <row r="5" spans="3:11" x14ac:dyDescent="0.2">
      <c r="C5" s="144" t="s">
        <v>46</v>
      </c>
      <c r="D5" s="147">
        <f>'I-40 Tradeport'!G33</f>
        <v>13.155457863761029</v>
      </c>
      <c r="E5" s="145">
        <f>'Clean Truck Incentive Program'!F64+'Clean Truck Incentive Program'!L64+'Clean Truck Incentive Program'!P64</f>
        <v>18.191357082135276</v>
      </c>
      <c r="F5" s="145">
        <f>'ECO Schools - Buses'!N34</f>
        <v>1.2170010363230808</v>
      </c>
      <c r="G5" s="145">
        <v>0</v>
      </c>
      <c r="H5" s="145">
        <v>0</v>
      </c>
      <c r="I5" s="145">
        <v>0</v>
      </c>
      <c r="J5" s="145">
        <v>0</v>
      </c>
      <c r="K5" s="146" t="str">
        <f t="shared" si="0"/>
        <v xml:space="preserve">19.4 tons/yr CO, </v>
      </c>
    </row>
    <row r="6" spans="3:11" x14ac:dyDescent="0.2">
      <c r="C6" s="144" t="s">
        <v>47</v>
      </c>
      <c r="D6" s="147">
        <f>'I-40 Tradeport'!G34</f>
        <v>21.817696476199032</v>
      </c>
      <c r="E6" s="145">
        <f>'Clean Truck Incentive Program'!F65+'Clean Truck Incentive Program'!L65+'Clean Truck Incentive Program'!P65</f>
        <v>13.342052406699544</v>
      </c>
      <c r="F6" s="145">
        <f>'ECO Schools - Buses'!N35</f>
        <v>3.3267536297508524</v>
      </c>
      <c r="G6" s="145">
        <f>'Community Mobility'!D46</f>
        <v>579.70000000000073</v>
      </c>
      <c r="H6" s="145">
        <f>'Methane Response Program'!D61</f>
        <v>5013.4908928781224</v>
      </c>
      <c r="I6" s="145">
        <f>'Pre-Weatherization'!D27*'Pre-Weatherization'!$C$8*'Pre-Weatherization'!$C$3</f>
        <v>0.34596187511699705</v>
      </c>
      <c r="J6" s="145">
        <f>'CEED Block Grants'!D30*'CEED Block Grants'!$H$39</f>
        <v>5.4926757458036191</v>
      </c>
      <c r="K6" s="146" t="str">
        <f t="shared" si="0"/>
        <v xml:space="preserve">5615.7 tons/yr NOx, </v>
      </c>
    </row>
    <row r="7" spans="3:11" x14ac:dyDescent="0.2">
      <c r="C7" s="144" t="s">
        <v>48</v>
      </c>
      <c r="D7" s="147">
        <f>'I-40 Tradeport'!G35</f>
        <v>0.20033698456047758</v>
      </c>
      <c r="E7" s="145">
        <f>'Clean Truck Incentive Program'!F66+'Clean Truck Incentive Program'!L66+'Clean Truck Incentive Program'!P66</f>
        <v>0.16376320598597238</v>
      </c>
      <c r="F7" s="145">
        <f>'ECO Schools - Buses'!N36</f>
        <v>1.7548481783323456E-2</v>
      </c>
      <c r="G7" s="145">
        <f>'Community Mobility'!D72</f>
        <v>40.460000000000036</v>
      </c>
      <c r="H7" s="145">
        <v>0</v>
      </c>
      <c r="I7" s="145">
        <v>0</v>
      </c>
      <c r="J7" s="145">
        <v>0</v>
      </c>
      <c r="K7" s="146" t="str">
        <f t="shared" si="0"/>
        <v xml:space="preserve">40.6 tons/yr PM10, </v>
      </c>
    </row>
    <row r="8" spans="3:11" x14ac:dyDescent="0.2">
      <c r="C8" s="144" t="s">
        <v>49</v>
      </c>
      <c r="D8" s="147">
        <f>'I-40 Tradeport'!G36</f>
        <v>0.18295432825963545</v>
      </c>
      <c r="E8" s="145">
        <f>'Clean Truck Incentive Program'!F67+'Clean Truck Incentive Program'!L67+'Clean Truck Incentive Program'!P67</f>
        <v>0.13112726435783631</v>
      </c>
      <c r="F8" s="145">
        <f>'ECO Schools - Buses'!N37</f>
        <v>1.9156166806060991E-2</v>
      </c>
      <c r="G8" s="145">
        <f>'Community Mobility'!D59</f>
        <v>15.194999999999993</v>
      </c>
      <c r="H8" s="145">
        <v>0</v>
      </c>
      <c r="I8" s="145">
        <f>'Pre-Weatherization'!D28*'Pre-Weatherization'!$C$8*'Pre-Weatherization'!$C$3</f>
        <v>1.4876360630030879E-3</v>
      </c>
      <c r="J8" s="145">
        <f>'CEED Block Grants'!D31*'CEED Block Grants'!$H$39</f>
        <v>2.3618505706955575E-2</v>
      </c>
      <c r="K8" s="146" t="str">
        <f t="shared" si="0"/>
        <v xml:space="preserve">15.4 tons/yr PM2.5, </v>
      </c>
    </row>
    <row r="9" spans="3:11" x14ac:dyDescent="0.2">
      <c r="C9" s="144" t="s">
        <v>50</v>
      </c>
      <c r="D9" s="147">
        <f>'I-40 Tradeport'!G37</f>
        <v>0.94496591163677757</v>
      </c>
      <c r="E9" s="145">
        <f>'Clean Truck Incentive Program'!F68+'Clean Truck Incentive Program'!L68+'Clean Truck Incentive Program'!P68</f>
        <v>1.7935540266432943</v>
      </c>
      <c r="F9" s="145">
        <f>'ECO Schools - Buses'!N38</f>
        <v>0.11385839382810728</v>
      </c>
      <c r="G9" s="145">
        <f>'Community Mobility'!D99</f>
        <v>423.30000000000018</v>
      </c>
      <c r="H9" s="145">
        <f>'Methane Response Program'!D64</f>
        <v>21734.966118147793</v>
      </c>
      <c r="I9" s="145">
        <f>'Pre-Weatherization'!D29*'Pre-Weatherization'!$C$8*'Pre-Weatherization'!$C$3</f>
        <v>2.0757712507019866E-3</v>
      </c>
      <c r="J9" s="145">
        <f>'CEED Block Grants'!D32*'CEED Block Grants'!$H$39</f>
        <v>3.2956054474821792E-2</v>
      </c>
      <c r="K9" s="146" t="str">
        <f t="shared" si="0"/>
        <v xml:space="preserve">22160.2 tons/yr VOC, </v>
      </c>
    </row>
    <row r="10" spans="3:11" x14ac:dyDescent="0.2">
      <c r="C10" s="144" t="s">
        <v>51</v>
      </c>
      <c r="D10" s="147">
        <f>'I-40 Tradeport'!G38</f>
        <v>9.3646089723070036E-2</v>
      </c>
      <c r="E10" s="145">
        <f>'Clean Truck Incentive Program'!F69+'Clean Truck Incentive Program'!L69+'Clean Truck Incentive Program'!P69</f>
        <v>0.11698178013689542</v>
      </c>
      <c r="F10" s="145">
        <f>'ECO Schools - Buses'!N39</f>
        <v>8.2823453926760743E-2</v>
      </c>
      <c r="G10" s="145">
        <f>'Community Mobility'!D86</f>
        <v>2.7749999999999986</v>
      </c>
      <c r="H10" s="145">
        <v>0</v>
      </c>
      <c r="I10" s="145">
        <f>'Pre-Weatherization'!D30*'Pre-Weatherization'!$C$8*'Pre-Weatherization'!$C$3</f>
        <v>1.9027903131434824E-2</v>
      </c>
      <c r="J10" s="145">
        <f>'CEED Block Grants'!D33*'CEED Block Grants'!$H$39</f>
        <v>0.30209716601919884</v>
      </c>
      <c r="K10" s="146" t="str">
        <f>ROUND(SUM(E10:J10),1)&amp;" tons/yr "&amp;C10</f>
        <v>3.3 tons/yr SOx</v>
      </c>
    </row>
    <row r="14" spans="3:11" x14ac:dyDescent="0.2">
      <c r="C14" s="11" t="s">
        <v>217</v>
      </c>
    </row>
    <row r="15" spans="3:11" ht="36" x14ac:dyDescent="0.2">
      <c r="C15" s="139"/>
      <c r="D15" s="140" t="s">
        <v>445</v>
      </c>
      <c r="E15" s="140" t="s">
        <v>438</v>
      </c>
      <c r="F15" s="140" t="s">
        <v>439</v>
      </c>
      <c r="G15" s="140" t="s">
        <v>440</v>
      </c>
      <c r="H15" s="140" t="s">
        <v>441</v>
      </c>
      <c r="I15" s="140" t="s">
        <v>442</v>
      </c>
      <c r="J15" s="140" t="s">
        <v>443</v>
      </c>
      <c r="K15" s="140" t="s">
        <v>30</v>
      </c>
    </row>
    <row r="16" spans="3:11" x14ac:dyDescent="0.2">
      <c r="C16" s="144" t="s">
        <v>292</v>
      </c>
      <c r="D16" s="147">
        <v>0</v>
      </c>
      <c r="E16" s="145">
        <v>0</v>
      </c>
      <c r="F16" s="145">
        <f>'ECO Schools - Buses'!O33</f>
        <v>0.14743498054525533</v>
      </c>
      <c r="G16" s="145">
        <v>0</v>
      </c>
      <c r="H16" s="145">
        <v>0</v>
      </c>
      <c r="I16" s="148">
        <f>'Pre-Weatherization'!D26*'Pre-Weatherization'!$C$8*'Pre-Weatherization'!$C$3*'Pre-Weatherization'!$F$6</f>
        <v>4.2380329701832219E-2</v>
      </c>
      <c r="J16" s="145">
        <f>SUM('CEED Block Grants'!$C$39:'CEED Block Grants'!$AB$39)*'CEED Block Grants'!D29</f>
        <v>0.61794799210589157</v>
      </c>
      <c r="K16" s="146" t="str">
        <f t="shared" ref="K16:K21" si="1">ROUND(SUM(E16:J16),1)&amp;" tons "&amp;C16&amp;", "</f>
        <v xml:space="preserve">0.8 tons NH3, </v>
      </c>
    </row>
    <row r="17" spans="3:11" x14ac:dyDescent="0.2">
      <c r="C17" s="144" t="s">
        <v>46</v>
      </c>
      <c r="D17" s="147">
        <f>'I-40 Tradeport'!E33</f>
        <v>1118.3897238800073</v>
      </c>
      <c r="E17" s="145">
        <f>'Clean Truck Incentive Program'!$C$53*SUM('Clean Truck Incentive Program'!F64,'Clean Truck Incentive Program'!L64,'Clean Truck Incentive Program'!P64)</f>
        <v>272.87035623202917</v>
      </c>
      <c r="F17" s="145">
        <f>'ECO Schools - Buses'!O34</f>
        <v>14.604012435876969</v>
      </c>
      <c r="G17" s="145">
        <v>0</v>
      </c>
      <c r="H17" s="145">
        <v>0</v>
      </c>
      <c r="I17" s="145">
        <v>0</v>
      </c>
      <c r="J17" s="145">
        <v>0</v>
      </c>
      <c r="K17" s="146" t="str">
        <f t="shared" si="1"/>
        <v xml:space="preserve">287.5 tons CO, </v>
      </c>
    </row>
    <row r="18" spans="3:11" x14ac:dyDescent="0.2">
      <c r="C18" s="144" t="s">
        <v>47</v>
      </c>
      <c r="D18" s="147">
        <f>'I-40 Tradeport'!E34</f>
        <v>1862.722593379953</v>
      </c>
      <c r="E18" s="145">
        <f>'Clean Truck Incentive Program'!$C$53*SUM('Clean Truck Incentive Program'!F65,'Clean Truck Incentive Program'!L65,'Clean Truck Incentive Program'!P65)</f>
        <v>200.13078610049317</v>
      </c>
      <c r="F18" s="145">
        <f>'ECO Schools - Buses'!O35</f>
        <v>55.567204757731169</v>
      </c>
      <c r="G18" s="145">
        <f>'Community Mobility'!D45</f>
        <v>31593.649999999994</v>
      </c>
      <c r="H18" s="145">
        <f>'Methane Response Program'!D60</f>
        <v>120950.46779068466</v>
      </c>
      <c r="I18" s="148">
        <f>'Pre-Weatherization'!D27*'Pre-Weatherization'!$C$8*'Pre-Weatherization'!$C$3*'Pre-Weatherization'!$F$6</f>
        <v>8.6490468779249259</v>
      </c>
      <c r="J18" s="145">
        <f>SUM('CEED Block Grants'!$C$39:'CEED Block Grants'!$AB$39)*'CEED Block Grants'!D30</f>
        <v>126.11183512365109</v>
      </c>
      <c r="K18" s="146" t="str">
        <f t="shared" si="1"/>
        <v xml:space="preserve">152934.6 tons NOx, </v>
      </c>
    </row>
    <row r="19" spans="3:11" x14ac:dyDescent="0.2">
      <c r="C19" s="144" t="s">
        <v>48</v>
      </c>
      <c r="D19" s="147">
        <f>'I-40 Tradeport'!E35</f>
        <v>17.223645317098129</v>
      </c>
      <c r="E19" s="145">
        <f>'Clean Truck Incentive Program'!$C$53*SUM('Clean Truck Incentive Program'!F66,'Clean Truck Incentive Program'!L66,'Clean Truck Incentive Program'!P66)</f>
        <v>2.4564480897895855</v>
      </c>
      <c r="F19" s="145">
        <f>'ECO Schools - Buses'!O36</f>
        <v>0.21058178139988148</v>
      </c>
      <c r="G19" s="145">
        <f>'Community Mobility'!D71</f>
        <v>2205.0699999999997</v>
      </c>
      <c r="H19" s="145">
        <v>0</v>
      </c>
      <c r="I19" s="145">
        <v>0</v>
      </c>
      <c r="J19" s="145">
        <v>0</v>
      </c>
      <c r="K19" s="146" t="str">
        <f t="shared" si="1"/>
        <v xml:space="preserve">2207.7 tons PM10, </v>
      </c>
    </row>
    <row r="20" spans="3:11" x14ac:dyDescent="0.2">
      <c r="C20" s="144" t="s">
        <v>49</v>
      </c>
      <c r="D20" s="147">
        <f>'I-40 Tradeport'!E36</f>
        <v>15.765450364285609</v>
      </c>
      <c r="E20" s="145">
        <f>'Clean Truck Incentive Program'!$C$53*SUM('Clean Truck Incentive Program'!F67,'Clean Truck Incentive Program'!L67,'Clean Truck Incentive Program'!P67)</f>
        <v>1.9669089653675447</v>
      </c>
      <c r="F20" s="145">
        <f>'ECO Schools - Buses'!O37</f>
        <v>0.29715249483583195</v>
      </c>
      <c r="G20" s="145">
        <f>'Community Mobility'!D58</f>
        <v>828.12749999999414</v>
      </c>
      <c r="H20" s="145">
        <v>0</v>
      </c>
      <c r="I20" s="148">
        <f>'Pre-Weatherization'!D28*'Pre-Weatherization'!$C$8*'Pre-Weatherization'!$C$3*'Pre-Weatherization'!$F$6</f>
        <v>3.71909015750772E-2</v>
      </c>
      <c r="J20" s="145">
        <f>SUM('CEED Block Grants'!$C$39:'CEED Block Grants'!$AB$39)*'CEED Block Grants'!D31</f>
        <v>0.54228089103169996</v>
      </c>
      <c r="K20" s="146" t="str">
        <f t="shared" si="1"/>
        <v xml:space="preserve">831 tons PM2.5, </v>
      </c>
    </row>
    <row r="21" spans="3:11" x14ac:dyDescent="0.2">
      <c r="C21" s="144" t="s">
        <v>50</v>
      </c>
      <c r="D21" s="147">
        <f>'I-40 Tradeport'!E37</f>
        <v>79.066759420011465</v>
      </c>
      <c r="E21" s="145">
        <f>'Clean Truck Incentive Program'!$C$53*SUM('Clean Truck Incentive Program'!F68,'Clean Truck Incentive Program'!L68,'Clean Truck Incentive Program'!P68)</f>
        <v>26.903310399649413</v>
      </c>
      <c r="F21" s="145">
        <f>'ECO Schools - Buses'!O38</f>
        <v>1.4601776931416133</v>
      </c>
      <c r="G21" s="145">
        <f>'Community Mobility'!D98</f>
        <v>23069.849999999977</v>
      </c>
      <c r="H21" s="145">
        <f>'Methane Response Program'!D63</f>
        <v>524356.05760031496</v>
      </c>
      <c r="I21" s="148">
        <f>'Pre-Weatherization'!D29*'Pre-Weatherization'!$C$8*'Pre-Weatherization'!$C$3*'Pre-Weatherization'!$F$6</f>
        <v>5.1894281267549663E-2</v>
      </c>
      <c r="J21" s="145">
        <f>SUM('CEED Block Grants'!$C$39:'CEED Block Grants'!$AB$39)*'CEED Block Grants'!D32</f>
        <v>0.75667101074190823</v>
      </c>
      <c r="K21" s="146" t="str">
        <f t="shared" si="1"/>
        <v xml:space="preserve">547455.1 tons VOC, </v>
      </c>
    </row>
    <row r="22" spans="3:11" x14ac:dyDescent="0.2">
      <c r="C22" s="144" t="s">
        <v>51</v>
      </c>
      <c r="D22" s="147">
        <f>'I-40 Tradeport'!E38</f>
        <v>7.3033322482029552</v>
      </c>
      <c r="E22" s="145">
        <f>'Clean Truck Incentive Program'!$C$53*SUM('Clean Truck Incentive Program'!F69,'Clean Truck Incentive Program'!L69,'Clean Truck Incentive Program'!P69)</f>
        <v>1.7547267020534312</v>
      </c>
      <c r="F22" s="145">
        <f>'ECO Schools - Buses'!O39</f>
        <v>1.8544203131607804</v>
      </c>
      <c r="G22" s="145">
        <f>'Community Mobility'!D85</f>
        <v>151.23749999999973</v>
      </c>
      <c r="H22" s="145">
        <v>0</v>
      </c>
      <c r="I22" s="148">
        <f>'Pre-Weatherization'!D30*'Pre-Weatherization'!$C$8*'Pre-Weatherization'!$C$3*'Pre-Weatherization'!$F$6</f>
        <v>0.47569757828587061</v>
      </c>
      <c r="J22" s="145">
        <f>SUM('CEED Block Grants'!$C$39:'CEED Block Grants'!$AB$39)*'CEED Block Grants'!D33</f>
        <v>6.9361509318008059</v>
      </c>
      <c r="K22" s="146" t="str">
        <f>ROUND(SUM(E22:J22),1)&amp;" tons "&amp;C22</f>
        <v>162.3 tons SOx</v>
      </c>
    </row>
  </sheetData>
  <sheetProtection algorithmName="SHA-512" hashValue="pVRHoxIenMErzl8oo8z2W6umjCjS8/ayvtIM312onm9sFo5QOjmvP87vqDATMdMmUxSWN386DMiQG2eDdcUM8A==" saltValue="6qFns1nRCbpscUmilEcVS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E631E2E49A84F85554C8D4612D56A" ma:contentTypeVersion="14" ma:contentTypeDescription="Create a new document." ma:contentTypeScope="" ma:versionID="8503325d82254a5bca8b12db417aa948">
  <xsd:schema xmlns:xsd="http://www.w3.org/2001/XMLSchema" xmlns:xs="http://www.w3.org/2001/XMLSchema" xmlns:p="http://schemas.microsoft.com/office/2006/metadata/properties" xmlns:ns2="38ffb409-c56b-4929-803e-06d1f998bf56" xmlns:ns3="6f1a1df0-2c58-47f2-9b04-4bfa66edbe0c" targetNamespace="http://schemas.microsoft.com/office/2006/metadata/properties" ma:root="true" ma:fieldsID="d95c3d623a31b6b62a7a601e2788eba2" ns2:_="" ns3:_="">
    <xsd:import namespace="38ffb409-c56b-4929-803e-06d1f998bf56"/>
    <xsd:import namespace="6f1a1df0-2c58-47f2-9b04-4bfa66edbe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fb409-c56b-4929-803e-06d1f998b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fdcca1d-aa7a-4aa4-88bd-88f0d812d4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a1df0-2c58-47f2-9b04-4bfa66edbe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feeeb92-3402-4299-90e2-b8870052243c}" ma:internalName="TaxCatchAll" ma:showField="CatchAllData" ma:web="6f1a1df0-2c58-47f2-9b04-4bfa66edbe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1a1df0-2c58-47f2-9b04-4bfa66edbe0c" xsi:nil="true"/>
    <lcf76f155ced4ddcb4097134ff3c332f xmlns="38ffb409-c56b-4929-803e-06d1f998bf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6805D8-C849-47F7-81CA-2185B0A59A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fb409-c56b-4929-803e-06d1f998bf56"/>
    <ds:schemaRef ds:uri="6f1a1df0-2c58-47f2-9b04-4bfa66edbe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9B605-BE19-4B5A-ACFA-B9F2EFBE25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18A353-BFFE-4D57-97B2-76349FE0969F}">
  <ds:schemaRefs>
    <ds:schemaRef ds:uri="http://schemas.microsoft.com/office/2006/metadata/properties"/>
    <ds:schemaRef ds:uri="http://schemas.microsoft.com/office/infopath/2007/PartnerControls"/>
    <ds:schemaRef ds:uri="6f1a1df0-2c58-47f2-9b04-4bfa66edbe0c"/>
    <ds:schemaRef ds:uri="38ffb409-c56b-4929-803e-06d1f998bf56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I-40 Tradeport</vt:lpstr>
      <vt:lpstr>Clean Truck Incentive Program</vt:lpstr>
      <vt:lpstr>ECO Schools - Buses</vt:lpstr>
      <vt:lpstr>ECO Schools - Buildings</vt:lpstr>
      <vt:lpstr>Community Mobility</vt:lpstr>
      <vt:lpstr>Methane Response Program</vt:lpstr>
      <vt:lpstr>Pre-Weatherization</vt:lpstr>
      <vt:lpstr>CEED Block Grants</vt:lpstr>
      <vt:lpstr>Clean and Resilient Energy</vt:lpstr>
      <vt:lpstr>CAP 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Clea Kolster</dc:creator>
  <cp:keywords/>
  <dc:description/>
  <cp:lastModifiedBy>Raso, Angela, ENV</cp:lastModifiedBy>
  <cp:revision/>
  <cp:lastPrinted>2024-02-28T21:46:30Z</cp:lastPrinted>
  <dcterms:created xsi:type="dcterms:W3CDTF">2020-06-16T22:56:28Z</dcterms:created>
  <dcterms:modified xsi:type="dcterms:W3CDTF">2024-02-29T19:42:10Z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0x01010007E1F96CC1207E458FC2C7CE55B7243F</vt:lpwstr>
  </property>
  <property fmtid="{D5CDD505-2E9C-101B-9397-08002B2CF9AE}" pid="3" name="MediaServiceImageTags">
    <vt:lpwstr/>
  </property>
</Properties>
</file>